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42e8fc4bc6db42e3/Escritorio/"/>
    </mc:Choice>
  </mc:AlternateContent>
  <xr:revisionPtr revIDLastSave="0" documentId="8_{718BDAB6-EB0E-4000-97A1-8F60D332487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ta de Precios" sheetId="1" r:id="rId1"/>
    <sheet name="Cotización Rápida" sheetId="5" r:id="rId2"/>
    <sheet name="Valores reposición" sheetId="4" r:id="rId3"/>
    <sheet name="OTRAS CLAUSULAS" sheetId="2" r:id="rId4"/>
  </sheets>
  <definedNames>
    <definedName name="_xlnm.Print_Area" localSheetId="1">'Cotización Rápida'!$A$1:$F$42</definedName>
    <definedName name="_xlnm.Print_Area" localSheetId="0">'Lista de Precios'!$B$1:$I$78</definedName>
    <definedName name="_xlnm.Print_Area" localSheetId="3">'OTRAS CLAUSULAS'!$B$2:$C$42</definedName>
    <definedName name="_xlnm.Print_Area" localSheetId="2">'Valores reposición'!$B$1:$I$73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5" l="1"/>
  <c r="E5" i="5"/>
  <c r="E3" i="5"/>
  <c r="B3" i="5"/>
  <c r="F41" i="5"/>
  <c r="F36" i="5"/>
  <c r="E9" i="5"/>
  <c r="E10" i="5"/>
  <c r="E11" i="5"/>
  <c r="E12" i="5"/>
  <c r="E13" i="5"/>
  <c r="E14" i="5"/>
  <c r="E15" i="5"/>
  <c r="E16" i="5"/>
  <c r="E17" i="5"/>
  <c r="E18" i="5"/>
  <c r="E19" i="5"/>
  <c r="E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92" i="5"/>
  <c r="K93" i="5"/>
  <c r="K94" i="5"/>
  <c r="K95" i="5"/>
  <c r="K96" i="5"/>
  <c r="K97" i="5"/>
  <c r="K98" i="5"/>
  <c r="K99" i="5"/>
  <c r="K100" i="5"/>
  <c r="K102" i="5"/>
  <c r="K103" i="5"/>
  <c r="K104" i="5"/>
  <c r="K105" i="5"/>
  <c r="K106" i="5"/>
  <c r="K107" i="5"/>
  <c r="K108" i="5"/>
  <c r="K109" i="5"/>
  <c r="K110" i="5"/>
  <c r="K111" i="5"/>
  <c r="K112" i="5"/>
  <c r="K113" i="5"/>
  <c r="K114" i="5"/>
  <c r="K2" i="5"/>
  <c r="J2" i="5"/>
  <c r="J3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118" i="5"/>
  <c r="J119" i="5"/>
  <c r="J120" i="5"/>
  <c r="J121" i="5"/>
  <c r="J122" i="5"/>
  <c r="J123" i="5"/>
  <c r="J124" i="5"/>
  <c r="I2" i="5"/>
  <c r="I3" i="5"/>
  <c r="K3" i="5" s="1"/>
  <c r="I4" i="5"/>
  <c r="K4" i="5" s="1"/>
  <c r="I5" i="5"/>
  <c r="K5" i="5" s="1"/>
  <c r="I6" i="5"/>
  <c r="K6" i="5" s="1"/>
  <c r="I7" i="5"/>
  <c r="K7" i="5" s="1"/>
  <c r="I8" i="5"/>
  <c r="K8" i="5" s="1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K48" i="5" s="1"/>
  <c r="I49" i="5"/>
  <c r="K49" i="5" s="1"/>
  <c r="I50" i="5"/>
  <c r="K50" i="5" s="1"/>
  <c r="I51" i="5"/>
  <c r="K51" i="5" s="1"/>
  <c r="I52" i="5"/>
  <c r="K52" i="5" s="1"/>
  <c r="I53" i="5"/>
  <c r="K53" i="5" s="1"/>
  <c r="I54" i="5"/>
  <c r="K54" i="5" s="1"/>
  <c r="I55" i="5"/>
  <c r="K55" i="5" s="1"/>
  <c r="I56" i="5"/>
  <c r="K56" i="5" s="1"/>
  <c r="I57" i="5"/>
  <c r="K57" i="5" s="1"/>
  <c r="I58" i="5"/>
  <c r="K58" i="5" s="1"/>
  <c r="I59" i="5"/>
  <c r="K59" i="5" s="1"/>
  <c r="I60" i="5"/>
  <c r="K60" i="5" s="1"/>
  <c r="I63" i="5"/>
  <c r="K63" i="5" s="1"/>
  <c r="I64" i="5"/>
  <c r="K64" i="5" s="1"/>
  <c r="I65" i="5"/>
  <c r="K65" i="5" s="1"/>
  <c r="I66" i="5"/>
  <c r="K66" i="5" s="1"/>
  <c r="I67" i="5"/>
  <c r="K67" i="5" s="1"/>
  <c r="I68" i="5"/>
  <c r="K68" i="5" s="1"/>
  <c r="I69" i="5"/>
  <c r="K69" i="5" s="1"/>
  <c r="I70" i="5"/>
  <c r="K70" i="5" s="1"/>
  <c r="I71" i="5"/>
  <c r="K71" i="5" s="1"/>
  <c r="I72" i="5"/>
  <c r="K72" i="5" s="1"/>
  <c r="I73" i="5"/>
  <c r="K73" i="5" s="1"/>
  <c r="I74" i="5"/>
  <c r="K74" i="5" s="1"/>
  <c r="I75" i="5"/>
  <c r="K75" i="5" s="1"/>
  <c r="I76" i="5"/>
  <c r="K76" i="5" s="1"/>
  <c r="I77" i="5"/>
  <c r="K77" i="5" s="1"/>
  <c r="I78" i="5"/>
  <c r="K78" i="5" s="1"/>
  <c r="I79" i="5"/>
  <c r="K79" i="5" s="1"/>
  <c r="I80" i="5"/>
  <c r="K80" i="5" s="1"/>
  <c r="I81" i="5"/>
  <c r="K81" i="5" s="1"/>
  <c r="I82" i="5"/>
  <c r="K82" i="5" s="1"/>
  <c r="I83" i="5"/>
  <c r="K83" i="5" s="1"/>
  <c r="I84" i="5"/>
  <c r="K84" i="5" s="1"/>
  <c r="I85" i="5"/>
  <c r="K85" i="5" s="1"/>
  <c r="I86" i="5"/>
  <c r="K86" i="5" s="1"/>
  <c r="I87" i="5"/>
  <c r="K87" i="5" s="1"/>
  <c r="I88" i="5"/>
  <c r="K88" i="5" s="1"/>
  <c r="I89" i="5"/>
  <c r="K89" i="5" s="1"/>
  <c r="I90" i="5"/>
  <c r="K90" i="5" s="1"/>
  <c r="I91" i="5"/>
  <c r="K91" i="5" s="1"/>
  <c r="I92" i="5"/>
  <c r="I93" i="5"/>
  <c r="I94" i="5"/>
  <c r="I95" i="5"/>
  <c r="I96" i="5"/>
  <c r="I97" i="5"/>
  <c r="I98" i="5"/>
  <c r="I99" i="5"/>
  <c r="I100" i="5"/>
  <c r="I101" i="5"/>
  <c r="K101" i="5" s="1"/>
  <c r="I102" i="5"/>
  <c r="I103" i="5"/>
  <c r="I104" i="5"/>
  <c r="I105" i="5"/>
  <c r="I106" i="5"/>
  <c r="I107" i="5"/>
  <c r="I108" i="5"/>
  <c r="I109" i="5"/>
  <c r="I110" i="5"/>
  <c r="I111" i="5"/>
  <c r="I112" i="5"/>
  <c r="I113" i="5"/>
  <c r="I114" i="5"/>
  <c r="I115" i="5"/>
  <c r="K115" i="5" s="1"/>
  <c r="I116" i="5"/>
  <c r="K116" i="5" s="1"/>
  <c r="I117" i="5"/>
  <c r="K117" i="5" s="1"/>
  <c r="I118" i="5"/>
  <c r="K118" i="5" s="1"/>
  <c r="I119" i="5"/>
  <c r="K119" i="5" s="1"/>
  <c r="I120" i="5"/>
  <c r="K120" i="5" s="1"/>
  <c r="I121" i="5"/>
  <c r="K121" i="5" s="1"/>
  <c r="I122" i="5"/>
  <c r="K122" i="5" s="1"/>
  <c r="I123" i="5"/>
  <c r="K123" i="5" s="1"/>
  <c r="I124" i="5"/>
  <c r="K124" i="5" s="1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H123" i="5"/>
  <c r="H124" i="5"/>
  <c r="H2" i="5"/>
  <c r="H3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F42" i="5"/>
  <c r="D42" i="5"/>
  <c r="D41" i="5"/>
  <c r="F35" i="5"/>
  <c r="D35" i="5"/>
  <c r="F26" i="5"/>
  <c r="F25" i="5"/>
  <c r="F24" i="5"/>
  <c r="F23" i="5"/>
  <c r="F22" i="5"/>
  <c r="F21" i="5"/>
  <c r="I71" i="1"/>
  <c r="G71" i="1"/>
  <c r="I18" i="1"/>
  <c r="I12" i="1"/>
  <c r="I13" i="1"/>
  <c r="I14" i="1"/>
  <c r="I15" i="1"/>
  <c r="I16" i="1"/>
  <c r="I17" i="1"/>
  <c r="I19" i="1"/>
  <c r="I20" i="1"/>
  <c r="I78" i="1"/>
  <c r="H78" i="1"/>
  <c r="G77" i="1"/>
  <c r="I24" i="1" l="1"/>
  <c r="I21" i="1"/>
  <c r="I22" i="1"/>
  <c r="I23" i="1"/>
  <c r="I25" i="1"/>
  <c r="I26" i="1"/>
  <c r="E19" i="1"/>
  <c r="E18" i="1"/>
  <c r="E17" i="1"/>
  <c r="E20" i="1"/>
  <c r="E21" i="1"/>
  <c r="E59" i="1"/>
  <c r="E66" i="1"/>
  <c r="I69" i="1"/>
  <c r="B67" i="1"/>
  <c r="E65" i="1"/>
  <c r="I68" i="1"/>
  <c r="I65" i="4"/>
  <c r="I64" i="4"/>
  <c r="B64" i="4"/>
  <c r="E64" i="4" s="1"/>
  <c r="I63" i="4"/>
  <c r="E63" i="4"/>
  <c r="I62" i="4"/>
  <c r="E62" i="4"/>
  <c r="I61" i="4"/>
  <c r="E61" i="4"/>
  <c r="I60" i="4"/>
  <c r="E60" i="4"/>
  <c r="I59" i="4"/>
  <c r="E59" i="4"/>
  <c r="I58" i="4"/>
  <c r="E58" i="4"/>
  <c r="I57" i="4"/>
  <c r="E57" i="4"/>
  <c r="I56" i="4"/>
  <c r="E56" i="4"/>
  <c r="I55" i="4"/>
  <c r="E55" i="4"/>
  <c r="I54" i="4"/>
  <c r="E54" i="4"/>
  <c r="I53" i="4"/>
  <c r="E53" i="4"/>
  <c r="I52" i="4"/>
  <c r="E52" i="4"/>
  <c r="I51" i="4"/>
  <c r="E51" i="4"/>
  <c r="I50" i="4"/>
  <c r="E50" i="4"/>
  <c r="I49" i="4"/>
  <c r="E49" i="4"/>
  <c r="I48" i="4"/>
  <c r="E48" i="4"/>
  <c r="I47" i="4"/>
  <c r="E47" i="4"/>
  <c r="I46" i="4"/>
  <c r="E46" i="4"/>
  <c r="I45" i="4"/>
  <c r="E45" i="4"/>
  <c r="I44" i="4"/>
  <c r="E44" i="4"/>
  <c r="I43" i="4"/>
  <c r="E43" i="4"/>
  <c r="I42" i="4"/>
  <c r="E42" i="4"/>
  <c r="I41" i="4"/>
  <c r="E41" i="4"/>
  <c r="I40" i="4"/>
  <c r="E40" i="4"/>
  <c r="I39" i="4"/>
  <c r="E39" i="4"/>
  <c r="I38" i="4"/>
  <c r="E38" i="4"/>
  <c r="I37" i="4"/>
  <c r="E37" i="4"/>
  <c r="I36" i="4"/>
  <c r="E36" i="4"/>
  <c r="I35" i="4"/>
  <c r="E35" i="4"/>
  <c r="I34" i="4"/>
  <c r="E34" i="4"/>
  <c r="I33" i="4"/>
  <c r="E33" i="4"/>
  <c r="I32" i="4"/>
  <c r="E32" i="4"/>
  <c r="I31" i="4"/>
  <c r="E31" i="4"/>
  <c r="I30" i="4"/>
  <c r="E30" i="4"/>
  <c r="I29" i="4"/>
  <c r="E29" i="4"/>
  <c r="I28" i="4"/>
  <c r="E28" i="4"/>
  <c r="I27" i="4"/>
  <c r="E27" i="4"/>
  <c r="I26" i="4"/>
  <c r="E26" i="4"/>
  <c r="I25" i="4"/>
  <c r="E25" i="4"/>
  <c r="I24" i="4"/>
  <c r="E24" i="4"/>
  <c r="I23" i="4"/>
  <c r="E23" i="4"/>
  <c r="I22" i="4"/>
  <c r="E22" i="4"/>
  <c r="I21" i="4"/>
  <c r="E21" i="4"/>
  <c r="I20" i="4"/>
  <c r="E20" i="4"/>
  <c r="I19" i="4"/>
  <c r="E19" i="4"/>
  <c r="I18" i="4"/>
  <c r="E18" i="4"/>
  <c r="I17" i="4"/>
  <c r="E17" i="4"/>
  <c r="I16" i="4"/>
  <c r="E16" i="4"/>
  <c r="I15" i="4"/>
  <c r="E15" i="4"/>
  <c r="I14" i="4"/>
  <c r="E14" i="4"/>
  <c r="I13" i="4"/>
  <c r="E13" i="4"/>
  <c r="I12" i="4"/>
  <c r="E12" i="4"/>
  <c r="I11" i="4"/>
  <c r="E11" i="4"/>
  <c r="I10" i="4"/>
  <c r="E10" i="4"/>
  <c r="I9" i="4"/>
  <c r="E9" i="4"/>
  <c r="I8" i="4"/>
  <c r="E8" i="4"/>
  <c r="I67" i="1"/>
  <c r="I9" i="1"/>
  <c r="I10" i="1"/>
  <c r="I11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1" i="1"/>
  <c r="I42" i="1"/>
  <c r="I43" i="1"/>
  <c r="I44" i="1"/>
  <c r="I45" i="1"/>
  <c r="I46" i="1"/>
  <c r="I47" i="1"/>
  <c r="I48" i="1"/>
  <c r="I49" i="1"/>
  <c r="I50" i="1"/>
  <c r="I51" i="1"/>
  <c r="I52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8" i="1"/>
  <c r="B68" i="1" l="1"/>
  <c r="I62" i="5" s="1"/>
  <c r="K62" i="5" s="1"/>
  <c r="I61" i="5"/>
  <c r="K61" i="5" s="1"/>
  <c r="I66" i="4"/>
  <c r="I68" i="4" s="1"/>
  <c r="I71" i="4" s="1"/>
  <c r="E37" i="1"/>
  <c r="A13" i="5" l="1"/>
  <c r="F13" i="5" s="1"/>
  <c r="C17" i="5"/>
  <c r="B12" i="5"/>
  <c r="C8" i="5"/>
  <c r="A8" i="5"/>
  <c r="F8" i="5" s="1"/>
  <c r="A9" i="5"/>
  <c r="F9" i="5" s="1"/>
  <c r="B10" i="5"/>
  <c r="B11" i="5"/>
  <c r="A14" i="5"/>
  <c r="F14" i="5" s="1"/>
  <c r="C15" i="5"/>
  <c r="B17" i="5"/>
  <c r="C14" i="5"/>
  <c r="B8" i="5"/>
  <c r="B9" i="5"/>
  <c r="C9" i="5"/>
  <c r="A10" i="5"/>
  <c r="F10" i="5" s="1"/>
  <c r="C10" i="5"/>
  <c r="A11" i="5"/>
  <c r="F11" i="5" s="1"/>
  <c r="A12" i="5"/>
  <c r="F12" i="5" s="1"/>
  <c r="B13" i="5"/>
  <c r="C13" i="5"/>
  <c r="B14" i="5"/>
  <c r="B15" i="5"/>
  <c r="C16" i="5"/>
  <c r="A16" i="5"/>
  <c r="F16" i="5" s="1"/>
  <c r="A15" i="5"/>
  <c r="F15" i="5" s="1"/>
  <c r="C12" i="5"/>
  <c r="C11" i="5"/>
  <c r="A17" i="5"/>
  <c r="F17" i="5" s="1"/>
  <c r="B16" i="5"/>
  <c r="B18" i="5"/>
  <c r="B19" i="5"/>
  <c r="A19" i="5"/>
  <c r="F19" i="5" s="1"/>
  <c r="A18" i="5"/>
  <c r="F18" i="5" s="1"/>
  <c r="C19" i="5"/>
  <c r="C18" i="5"/>
  <c r="D33" i="5"/>
  <c r="E14" i="1"/>
  <c r="E8" i="1"/>
  <c r="E64" i="1"/>
  <c r="E13" i="1"/>
  <c r="E12" i="1"/>
  <c r="E11" i="1"/>
  <c r="E10" i="1"/>
  <c r="E9" i="1"/>
  <c r="F34" i="5" l="1"/>
  <c r="F38" i="5" s="1"/>
  <c r="F39" i="5" s="1"/>
  <c r="F40" i="5" s="1"/>
  <c r="E63" i="1"/>
  <c r="E62" i="1"/>
  <c r="E61" i="1"/>
  <c r="E60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16" i="1"/>
  <c r="E15" i="1"/>
  <c r="I70" i="1" l="1"/>
  <c r="I74" i="1" s="1"/>
  <c r="I75" i="1" l="1"/>
  <c r="I76" i="1" s="1"/>
</calcChain>
</file>

<file path=xl/sharedStrings.xml><?xml version="1.0" encoding="utf-8"?>
<sst xmlns="http://schemas.openxmlformats.org/spreadsheetml/2006/main" count="349" uniqueCount="283">
  <si>
    <t>Cant.</t>
  </si>
  <si>
    <t>Detalle</t>
  </si>
  <si>
    <t>SUBTOTAL NETO</t>
  </si>
  <si>
    <t xml:space="preserve">  IVA</t>
  </si>
  <si>
    <t>Horno sin gas</t>
  </si>
  <si>
    <t>Mantel redondo negro</t>
  </si>
  <si>
    <t xml:space="preserve"> </t>
  </si>
  <si>
    <t>Al suspender el evento por causas ajenas a la empresa no se devolverán valores anticipados</t>
  </si>
  <si>
    <t>Modificación de fechas: éstas se pueden hacer con a lo menos 30 días de anticipación.</t>
  </si>
  <si>
    <t>En el caso de devolución en nuestro local, y pasada la fecha se entrega conversada</t>
  </si>
  <si>
    <t>se aplicará un cargo de un 30% diario del valor total por cada día adicional.</t>
  </si>
  <si>
    <t>Todos los productos se entregarán en rack, ya sea de Terciado u otro material,</t>
  </si>
  <si>
    <t>los cuales deben ser entregados de la misma manera que el cliente los recibió.</t>
  </si>
  <si>
    <t xml:space="preserve">( no es mi ánimo incomodar, pero a pasado que muchas veces los cajones vienen mojados </t>
  </si>
  <si>
    <t>o con barro, el cual perjudica mucho nuestro trabajo ).</t>
  </si>
  <si>
    <t xml:space="preserve">Todos los pedidos se harán entrega en hoarios de oficina ( consultar en oficina, ya que </t>
  </si>
  <si>
    <t>puede variar según sea la temporada del año ).</t>
  </si>
  <si>
    <t>Es responsabilidad del cliente, comprobar en terreno la entrega de todos los materiales</t>
  </si>
  <si>
    <t xml:space="preserve">arrendados y no de nuestro personal en contar ni mostar los productos. Esta es una </t>
  </si>
  <si>
    <t xml:space="preserve">forma de que el cliente esté seguro de la cantidad y calidad de lo arrendado, y así hacer una </t>
  </si>
  <si>
    <t>devolución correcta y evitar una posible confución.</t>
  </si>
  <si>
    <t>OTRAS CLAUSULAS IMPORTANTES</t>
  </si>
  <si>
    <t>FIRMA CLIENTE</t>
  </si>
  <si>
    <t>Valor total</t>
  </si>
  <si>
    <t xml:space="preserve">Jarrita loza 120 ml </t>
  </si>
  <si>
    <t>Funda blanca para silla</t>
  </si>
  <si>
    <t>Valor unidad</t>
  </si>
  <si>
    <t>WWW.VAJILLASAGUAYO.COM</t>
  </si>
  <si>
    <t xml:space="preserve"> VAJILLASAGUAYO@GMAIL.COM</t>
  </si>
  <si>
    <t xml:space="preserve"> TELEFONO:</t>
  </si>
  <si>
    <t xml:space="preserve">OCUPA FECHA </t>
  </si>
  <si>
    <t>FIRMA ––––––––––––––––</t>
  </si>
  <si>
    <t>SOCIEDAD VAJILLAS AGUALEF LTDA</t>
  </si>
  <si>
    <t>Balde hielo acero</t>
  </si>
  <si>
    <t>Taza consomé</t>
  </si>
  <si>
    <t>Mantel rodondo blanco</t>
  </si>
  <si>
    <t>Mantel rect. negro 4x2.2m</t>
  </si>
  <si>
    <t>Faldín blanco 6m</t>
  </si>
  <si>
    <t>Hielera vidrio c/ tenaza</t>
  </si>
  <si>
    <t>Salero/pimentero loza</t>
  </si>
  <si>
    <t xml:space="preserve">Florero </t>
  </si>
  <si>
    <t>Cafetera acero 2L</t>
  </si>
  <si>
    <t>Arrocera aluminio</t>
  </si>
  <si>
    <t>Mesa novio rect. vestida</t>
  </si>
  <si>
    <t xml:space="preserve">Visicoolers </t>
  </si>
  <si>
    <t>Pilon doble sin gas</t>
  </si>
  <si>
    <t>Conservadora eléctrica</t>
  </si>
  <si>
    <t>Hielera cervezas</t>
  </si>
  <si>
    <t xml:space="preserve">Pancho c/ parrila </t>
  </si>
  <si>
    <t xml:space="preserve">NETO </t>
  </si>
  <si>
    <t>Thermo 2L</t>
  </si>
  <si>
    <t xml:space="preserve">Funda negra para silla spandex </t>
  </si>
  <si>
    <t xml:space="preserve">RUT : </t>
  </si>
  <si>
    <t xml:space="preserve">FONO 45 2 342537     TEMUCO </t>
  </si>
  <si>
    <t>Panera mimbre</t>
  </si>
  <si>
    <r>
      <t xml:space="preserve">Mantel rect blanco gran </t>
    </r>
    <r>
      <rPr>
        <b/>
        <sz val="40"/>
        <rFont val="Arial"/>
        <family val="2"/>
      </rPr>
      <t>3.3x2.4m</t>
    </r>
  </si>
  <si>
    <t xml:space="preserve">Mantel rect  1.5x3m blanco </t>
  </si>
  <si>
    <r>
      <t xml:space="preserve">Mantel spandex alto </t>
    </r>
    <r>
      <rPr>
        <b/>
        <sz val="37"/>
        <rFont val="Arial"/>
        <family val="2"/>
      </rPr>
      <t>negro / blanco</t>
    </r>
    <r>
      <rPr>
        <b/>
        <sz val="47"/>
        <rFont val="Arial"/>
        <family val="2"/>
      </rPr>
      <t xml:space="preserve"> </t>
    </r>
  </si>
  <si>
    <t xml:space="preserve">Lazo colores </t>
  </si>
  <si>
    <t xml:space="preserve">Salsera loza </t>
  </si>
  <si>
    <t xml:space="preserve">Azucarero acero </t>
  </si>
  <si>
    <t xml:space="preserve">Sillas plegable negras </t>
  </si>
  <si>
    <t>Mesa redonda 8 a 10 personas</t>
  </si>
  <si>
    <t xml:space="preserve">Tabla  madera grande </t>
  </si>
  <si>
    <t>RUT 76.484.352-5</t>
  </si>
  <si>
    <t>VAJILLASAGUAYO@GMAIL.COM</t>
  </si>
  <si>
    <t>DIRECCIÓN  AV FRANCISCO SALAZAR 850</t>
  </si>
  <si>
    <t>Botella aceite 120ml</t>
  </si>
  <si>
    <r>
      <t xml:space="preserve">Plato Base Cuadrado </t>
    </r>
    <r>
      <rPr>
        <b/>
        <sz val="35"/>
        <rFont val="Arial"/>
        <family val="2"/>
      </rPr>
      <t>32cm</t>
    </r>
    <r>
      <rPr>
        <b/>
        <sz val="28"/>
        <rFont val="Aptos Narrow"/>
        <family val="2"/>
      </rPr>
      <t>☐</t>
    </r>
  </si>
  <si>
    <r>
      <t xml:space="preserve">Plato Pan Cuadrado </t>
    </r>
    <r>
      <rPr>
        <b/>
        <sz val="35"/>
        <rFont val="Arial"/>
        <family val="2"/>
      </rPr>
      <t>14cm</t>
    </r>
    <r>
      <rPr>
        <b/>
        <sz val="28"/>
        <rFont val="Arial"/>
        <family val="2"/>
      </rPr>
      <t>☐</t>
    </r>
  </si>
  <si>
    <r>
      <t xml:space="preserve">Plato Base Redondo </t>
    </r>
    <r>
      <rPr>
        <b/>
        <sz val="35"/>
        <rFont val="Arial"/>
        <family val="2"/>
      </rPr>
      <t>32cm</t>
    </r>
    <r>
      <rPr>
        <b/>
        <sz val="28"/>
        <rFont val="Arial"/>
        <family val="2"/>
      </rPr>
      <t>Ø</t>
    </r>
  </si>
  <si>
    <r>
      <t xml:space="preserve">Plato Principal Cuadrado </t>
    </r>
    <r>
      <rPr>
        <b/>
        <sz val="35"/>
        <rFont val="Arial"/>
        <family val="2"/>
      </rPr>
      <t>27cm</t>
    </r>
    <r>
      <rPr>
        <b/>
        <sz val="28"/>
        <rFont val="Arial"/>
        <family val="2"/>
      </rPr>
      <t>☐</t>
    </r>
  </si>
  <si>
    <r>
      <t>Plato Postre Cuadrado</t>
    </r>
    <r>
      <rPr>
        <b/>
        <sz val="35"/>
        <rFont val="Arial"/>
        <family val="2"/>
      </rPr>
      <t xml:space="preserve"> 25 cm</t>
    </r>
    <r>
      <rPr>
        <b/>
        <sz val="28"/>
        <rFont val="Arial"/>
        <family val="2"/>
      </rPr>
      <t>☐</t>
    </r>
  </si>
  <si>
    <r>
      <t xml:space="preserve">Plato Entrada/torta Cuadrado </t>
    </r>
    <r>
      <rPr>
        <b/>
        <sz val="35"/>
        <rFont val="Arial"/>
        <family val="2"/>
      </rPr>
      <t>19cm</t>
    </r>
    <r>
      <rPr>
        <b/>
        <sz val="28"/>
        <rFont val="Arial"/>
        <family val="2"/>
      </rPr>
      <t>☐</t>
    </r>
  </si>
  <si>
    <r>
      <t xml:space="preserve">Plato Principal Redondo </t>
    </r>
    <r>
      <rPr>
        <b/>
        <sz val="35"/>
        <rFont val="Arial"/>
        <family val="2"/>
      </rPr>
      <t>27cm</t>
    </r>
    <r>
      <rPr>
        <b/>
        <sz val="28"/>
        <rFont val="Arial"/>
        <family val="2"/>
      </rPr>
      <t>Ø</t>
    </r>
  </si>
  <si>
    <r>
      <t xml:space="preserve">Plato Entrada/torta Redondo </t>
    </r>
    <r>
      <rPr>
        <b/>
        <sz val="35"/>
        <rFont val="Arial"/>
        <family val="2"/>
      </rPr>
      <t>19cm</t>
    </r>
    <r>
      <rPr>
        <b/>
        <sz val="28"/>
        <rFont val="Arial"/>
        <family val="2"/>
      </rPr>
      <t>Ø</t>
    </r>
  </si>
  <si>
    <r>
      <t xml:space="preserve">Plato Pan/servilleta Redondo </t>
    </r>
    <r>
      <rPr>
        <b/>
        <sz val="35"/>
        <rFont val="Arial"/>
        <family val="2"/>
      </rPr>
      <t>15cm</t>
    </r>
    <r>
      <rPr>
        <b/>
        <sz val="28"/>
        <rFont val="Arial"/>
        <family val="2"/>
      </rPr>
      <t>Ø</t>
    </r>
  </si>
  <si>
    <r>
      <t xml:space="preserve">Plato Hondo Redondo Pasta </t>
    </r>
    <r>
      <rPr>
        <b/>
        <sz val="35"/>
        <rFont val="Arial"/>
        <family val="2"/>
      </rPr>
      <t>27cm</t>
    </r>
    <r>
      <rPr>
        <b/>
        <sz val="28"/>
        <rFont val="Arial"/>
        <family val="2"/>
      </rPr>
      <t>Ø</t>
    </r>
  </si>
  <si>
    <r>
      <t xml:space="preserve">Plato Sushi Rectangular </t>
    </r>
    <r>
      <rPr>
        <b/>
        <sz val="35"/>
        <rFont val="Arial"/>
        <family val="2"/>
      </rPr>
      <t>30x12cm</t>
    </r>
    <r>
      <rPr>
        <b/>
        <sz val="28"/>
        <rFont val="Arial"/>
        <family val="2"/>
      </rPr>
      <t>☐</t>
    </r>
  </si>
  <si>
    <r>
      <t xml:space="preserve">Plato Base Dorado </t>
    </r>
    <r>
      <rPr>
        <b/>
        <sz val="35"/>
        <rFont val="Arial"/>
        <family val="2"/>
      </rPr>
      <t>32cmØ</t>
    </r>
  </si>
  <si>
    <r>
      <t xml:space="preserve">Compotera Loza chica  </t>
    </r>
    <r>
      <rPr>
        <b/>
        <sz val="30"/>
        <rFont val="Arial"/>
        <family val="2"/>
      </rPr>
      <t xml:space="preserve"> 9.5cmØ x 4.5cm alto</t>
    </r>
  </si>
  <si>
    <r>
      <t xml:space="preserve">Compotera Loza grande </t>
    </r>
    <r>
      <rPr>
        <b/>
        <sz val="30"/>
        <rFont val="Arial"/>
        <family val="2"/>
      </rPr>
      <t xml:space="preserve">11cmØ x 5.5cm alto </t>
    </r>
  </si>
  <si>
    <t xml:space="preserve">Tenaza Ensalada </t>
  </si>
  <si>
    <t>Cuchara Ensalada</t>
  </si>
  <si>
    <t>Cuchara Loza/acero coctail</t>
  </si>
  <si>
    <t>Copa Martiny</t>
  </si>
  <si>
    <t xml:space="preserve">Copas Color mesa novios </t>
  </si>
  <si>
    <t>Vaso Tequila shot</t>
  </si>
  <si>
    <t>Copita Cocktail</t>
  </si>
  <si>
    <r>
      <t xml:space="preserve">Pocillo Loza cuadrado </t>
    </r>
    <r>
      <rPr>
        <b/>
        <sz val="28"/>
        <rFont val="Arial"/>
        <family val="2"/>
      </rPr>
      <t>7x7Ø  cm 2.5 alto</t>
    </r>
    <r>
      <rPr>
        <b/>
        <sz val="47"/>
        <rFont val="Arial"/>
        <family val="2"/>
      </rPr>
      <t xml:space="preserve"> </t>
    </r>
  </si>
  <si>
    <r>
      <t xml:space="preserve">Pocillo Loza redondo </t>
    </r>
    <r>
      <rPr>
        <b/>
        <sz val="28"/>
        <rFont val="Arial"/>
        <family val="2"/>
      </rPr>
      <t>7cmØ x 2cm alto</t>
    </r>
    <r>
      <rPr>
        <b/>
        <sz val="47"/>
        <rFont val="Arial"/>
        <family val="2"/>
      </rPr>
      <t xml:space="preserve"> </t>
    </r>
  </si>
  <si>
    <t>Porta Sachet</t>
  </si>
  <si>
    <t>Paleta Torta</t>
  </si>
  <si>
    <t>Caminos estampados/arpillera</t>
  </si>
  <si>
    <t>Caminos colores</t>
  </si>
  <si>
    <t>Pernos para mesas</t>
  </si>
  <si>
    <t>Mesa cuadrada 80x80 cm</t>
  </si>
  <si>
    <t>Mesa rectangular 250x80cm</t>
  </si>
  <si>
    <r>
      <t xml:space="preserve">Servilleta </t>
    </r>
    <r>
      <rPr>
        <b/>
        <sz val="38"/>
        <rFont val="Arial"/>
        <family val="2"/>
      </rPr>
      <t>negra / blanca</t>
    </r>
    <r>
      <rPr>
        <b/>
        <sz val="47"/>
        <rFont val="Arial"/>
        <family val="2"/>
      </rPr>
      <t xml:space="preserve"> </t>
    </r>
  </si>
  <si>
    <t>Mesa rústica madera 150x150 cm</t>
  </si>
  <si>
    <t>Mesa rectang.150x90 cm</t>
  </si>
  <si>
    <t>Cuchillo Carne Wolfen</t>
  </si>
  <si>
    <t>Cuchillo Principal Wolfen</t>
  </si>
  <si>
    <t>Tenedor Principal Wolfen</t>
  </si>
  <si>
    <t>Tenedor Entrada Wolfen</t>
  </si>
  <si>
    <t>Cuchillo Entrada Wolfen</t>
  </si>
  <si>
    <t>Cuchara Postre Wolfen</t>
  </si>
  <si>
    <t>Cuchillo Pescado Wolfen</t>
  </si>
  <si>
    <t>Tenedor Postre Wolfen</t>
  </si>
  <si>
    <t>Cuchillo Mantequilla Wolfen</t>
  </si>
  <si>
    <t>Cuchara Té Wolfen</t>
  </si>
  <si>
    <t>Cuchara Café Wolfen</t>
  </si>
  <si>
    <t>Tenedor Pescado Wolfen</t>
  </si>
  <si>
    <t>Tenedor Torta Wolfen</t>
  </si>
  <si>
    <t xml:space="preserve">Cuchara Principal Sopera Wolfen </t>
  </si>
  <si>
    <t xml:space="preserve">Copa Flauta Normandie </t>
  </si>
  <si>
    <t>Copas Blanco Normandie</t>
  </si>
  <si>
    <t>Botella/Jarro vidrio 1000ml</t>
  </si>
  <si>
    <r>
      <t xml:space="preserve">Copa Vino tinto Libbey       </t>
    </r>
    <r>
      <rPr>
        <b/>
        <sz val="36"/>
        <rFont val="Arial"/>
        <family val="2"/>
      </rPr>
      <t>480ml</t>
    </r>
  </si>
  <si>
    <r>
      <t xml:space="preserve">Copa Multiuso postre         </t>
    </r>
    <r>
      <rPr>
        <b/>
        <sz val="36"/>
        <rFont val="Arial"/>
        <family val="2"/>
      </rPr>
      <t>200ml</t>
    </r>
  </si>
  <si>
    <r>
      <t xml:space="preserve">Copa Tinto Normandie       </t>
    </r>
    <r>
      <rPr>
        <b/>
        <sz val="36"/>
        <rFont val="Arial"/>
        <family val="2"/>
      </rPr>
      <t>220ml</t>
    </r>
  </si>
  <si>
    <t>Mantel spandex rect.</t>
  </si>
  <si>
    <t>Cenicero loza</t>
  </si>
  <si>
    <t xml:space="preserve">Dispensador jugo </t>
  </si>
  <si>
    <t>Asadera aluminio</t>
  </si>
  <si>
    <t>FECHA DE DEVOLUCIÓN/RETIRO</t>
  </si>
  <si>
    <r>
      <t xml:space="preserve">Copa Vino blanco Libbey    </t>
    </r>
    <r>
      <rPr>
        <b/>
        <sz val="36"/>
        <rFont val="Arial"/>
        <family val="2"/>
      </rPr>
      <t>360ml</t>
    </r>
  </si>
  <si>
    <r>
      <t xml:space="preserve">Copa Agua Libbey              </t>
    </r>
    <r>
      <rPr>
        <b/>
        <sz val="36"/>
        <rFont val="Arial"/>
        <family val="2"/>
      </rPr>
      <t>580ml</t>
    </r>
  </si>
  <si>
    <r>
      <t xml:space="preserve">Copa Flauta Libbey           </t>
    </r>
    <r>
      <rPr>
        <b/>
        <sz val="36"/>
        <rFont val="Arial"/>
        <family val="2"/>
      </rPr>
      <t xml:space="preserve"> 190ml</t>
    </r>
  </si>
  <si>
    <r>
      <t xml:space="preserve">Vaso Cafeino                     </t>
    </r>
    <r>
      <rPr>
        <b/>
        <sz val="36"/>
        <rFont val="Arial"/>
        <family val="2"/>
      </rPr>
      <t>100ml</t>
    </r>
  </si>
  <si>
    <r>
      <t xml:space="preserve">Vaso Largo/Caña               </t>
    </r>
    <r>
      <rPr>
        <b/>
        <sz val="36"/>
        <rFont val="Arial"/>
        <family val="2"/>
      </rPr>
      <t>300ml</t>
    </r>
  </si>
  <si>
    <r>
      <t xml:space="preserve">Vaso Corto whisky            </t>
    </r>
    <r>
      <rPr>
        <b/>
        <sz val="36"/>
        <rFont val="Arial"/>
        <family val="2"/>
      </rPr>
      <t xml:space="preserve"> 300ml</t>
    </r>
  </si>
  <si>
    <r>
      <t xml:space="preserve">Bandeja loza rect. Mediana  </t>
    </r>
    <r>
      <rPr>
        <b/>
        <sz val="28"/>
        <rFont val="Arial"/>
        <family val="2"/>
      </rPr>
      <t>40x23cm</t>
    </r>
  </si>
  <si>
    <r>
      <t xml:space="preserve">Bandeja loza ovalada          </t>
    </r>
    <r>
      <rPr>
        <b/>
        <sz val="28"/>
        <rFont val="Arial"/>
        <family val="2"/>
      </rPr>
      <t xml:space="preserve"> 36x25cm</t>
    </r>
  </si>
  <si>
    <r>
      <t xml:space="preserve">Bandeja loza rect. Grande   </t>
    </r>
    <r>
      <rPr>
        <b/>
        <sz val="28"/>
        <rFont val="Arial"/>
        <family val="2"/>
      </rPr>
      <t>46X31cm</t>
    </r>
  </si>
  <si>
    <r>
      <t xml:space="preserve">Bandeja garzón antideslizante </t>
    </r>
    <r>
      <rPr>
        <b/>
        <sz val="28"/>
        <rFont val="Arial"/>
        <family val="2"/>
      </rPr>
      <t>46cm</t>
    </r>
  </si>
  <si>
    <t>Alcuzas 5 piezas</t>
  </si>
  <si>
    <t>Richaud rect. grande alcohol</t>
  </si>
  <si>
    <t>Sillas chivary doradas cojin negro</t>
  </si>
  <si>
    <t xml:space="preserve">Sillas chivary blanca  cojiín blanco </t>
  </si>
  <si>
    <t>Sillas crossback cojín negro</t>
  </si>
  <si>
    <r>
      <t xml:space="preserve">Mesa coctail alta pleg.  </t>
    </r>
    <r>
      <rPr>
        <b/>
        <sz val="30"/>
        <rFont val="Arial"/>
        <family val="2"/>
      </rPr>
      <t>110x80cm</t>
    </r>
  </si>
  <si>
    <r>
      <t xml:space="preserve">Pocillo Sufletero mediano </t>
    </r>
    <r>
      <rPr>
        <b/>
        <sz val="36"/>
        <rFont val="Arial"/>
        <family val="2"/>
      </rPr>
      <t>6,5cmØ. 4cm Alto</t>
    </r>
  </si>
  <si>
    <r>
      <t xml:space="preserve">Pocillo Sufletero chico      </t>
    </r>
    <r>
      <rPr>
        <b/>
        <sz val="36"/>
        <rFont val="Arial"/>
        <family val="2"/>
      </rPr>
      <t>7,5cmØ. 3cm Alto</t>
    </r>
  </si>
  <si>
    <r>
      <t xml:space="preserve">Pocillo Sufletero grande   </t>
    </r>
    <r>
      <rPr>
        <b/>
        <sz val="35"/>
        <rFont val="Arial"/>
        <family val="2"/>
      </rPr>
      <t>8cmØ. 4,5cm Alto</t>
    </r>
  </si>
  <si>
    <r>
      <t xml:space="preserve">Percolador eléctrico </t>
    </r>
    <r>
      <rPr>
        <sz val="47"/>
        <rFont val="Arial"/>
        <family val="2"/>
      </rPr>
      <t>16 Litros</t>
    </r>
  </si>
  <si>
    <r>
      <t xml:space="preserve">Percolador eléctrico </t>
    </r>
    <r>
      <rPr>
        <sz val="47"/>
        <rFont val="Arial"/>
        <family val="2"/>
      </rPr>
      <t>10 Litros</t>
    </r>
  </si>
  <si>
    <r>
      <t xml:space="preserve">Bowl cuadrado chico/ redondo </t>
    </r>
    <r>
      <rPr>
        <b/>
        <sz val="28"/>
        <rFont val="Arial"/>
        <family val="2"/>
      </rPr>
      <t>23x23cm</t>
    </r>
  </si>
  <si>
    <t>Hervidor 10 litros</t>
  </si>
  <si>
    <t xml:space="preserve">Balde hielo acero con pinzas </t>
  </si>
  <si>
    <t>Porta torta plateado</t>
  </si>
  <si>
    <t>A PAGAR  TOTAL</t>
  </si>
  <si>
    <t>Silla Plegable negra</t>
  </si>
  <si>
    <t xml:space="preserve">Sillas Chiavary blanca  </t>
  </si>
  <si>
    <t>Sillas Chiavary doradas</t>
  </si>
  <si>
    <t>Silla Americana blanca</t>
  </si>
  <si>
    <t>Sin costo</t>
  </si>
  <si>
    <t>Mesa rectangular 150x90 cm</t>
  </si>
  <si>
    <t>Mesa redonda 8 a 10p. 150cm Ø</t>
  </si>
  <si>
    <t xml:space="preserve">Mesa rústica madera 150x150cm </t>
  </si>
  <si>
    <t xml:space="preserve">Mesa plegable rectangular 180x75cm </t>
  </si>
  <si>
    <t>Mantel rect. Negro  4x2.2m</t>
  </si>
  <si>
    <t>Mantel rect. Blanco 4x2.2m</t>
  </si>
  <si>
    <t>Alcuzas de loza 4 piezas</t>
  </si>
  <si>
    <t xml:space="preserve">TRASLADO (ENTREGA Y RETIRO)  </t>
  </si>
  <si>
    <t>LISTA DE REPOSICIÓN 2025-2026</t>
  </si>
  <si>
    <t>Plato Café/te</t>
  </si>
  <si>
    <r>
      <t xml:space="preserve">Taza café                 </t>
    </r>
    <r>
      <rPr>
        <b/>
        <sz val="36"/>
        <rFont val="Arial"/>
        <family val="2"/>
      </rPr>
      <t>100ml</t>
    </r>
  </si>
  <si>
    <r>
      <t xml:space="preserve">Taza te                  </t>
    </r>
    <r>
      <rPr>
        <b/>
        <sz val="36"/>
        <rFont val="Arial"/>
        <family val="2"/>
      </rPr>
      <t xml:space="preserve"> 210ml</t>
    </r>
  </si>
  <si>
    <t>REPOSICIÓN NETO</t>
  </si>
  <si>
    <t>TOTAL REPOSICIÓN</t>
  </si>
  <si>
    <t>GARANTÍA CLIENTE</t>
  </si>
  <si>
    <t>TOTAL DEVOLUCION GARANTÍA</t>
  </si>
  <si>
    <t>Horno semi-industrial sin gas</t>
  </si>
  <si>
    <t>Visicoolers 220w</t>
  </si>
  <si>
    <t>Freidora 6L eléctrica 220w</t>
  </si>
  <si>
    <t>Conservadora eléctrica 198L  220w</t>
  </si>
  <si>
    <t>Pancho con parrilla y asador</t>
  </si>
  <si>
    <t>Pilón/Anafre doble sin gas</t>
  </si>
  <si>
    <t>Carro mantenedor de platos 220w</t>
  </si>
  <si>
    <t>Sillas Crossback</t>
  </si>
  <si>
    <t>Incluido</t>
  </si>
  <si>
    <t>Caballetes para mesas</t>
  </si>
  <si>
    <t xml:space="preserve">Estufa Bronce a gas </t>
  </si>
  <si>
    <t>CLIENTE</t>
  </si>
  <si>
    <t xml:space="preserve">Gas 5kg </t>
  </si>
  <si>
    <t>Funda blanca/negra para silla normal</t>
  </si>
  <si>
    <t>Funda Silla Spandex Negra</t>
  </si>
  <si>
    <t>Funda Silla Spandex Blanca</t>
  </si>
  <si>
    <t>Botella vidrio 1000ml</t>
  </si>
  <si>
    <t>Jarro vidrio 1500ml (con mango)</t>
  </si>
  <si>
    <t>LISTA DE PRECIOS 2026</t>
  </si>
  <si>
    <t>Cojines sillas Blancos/Negros</t>
  </si>
  <si>
    <t>Asadera de acero inox</t>
  </si>
  <si>
    <r>
      <t xml:space="preserve">Servilleta </t>
    </r>
    <r>
      <rPr>
        <b/>
        <sz val="40"/>
        <rFont val="Arial"/>
        <family val="2"/>
      </rPr>
      <t xml:space="preserve"> Negra/Blanca</t>
    </r>
    <r>
      <rPr>
        <b/>
        <sz val="47"/>
        <rFont val="Arial"/>
        <family val="2"/>
      </rPr>
      <t xml:space="preserve"> </t>
    </r>
  </si>
  <si>
    <t>Mantel spandex Alto Negro/Blanco</t>
  </si>
  <si>
    <t>Carpeta colores 150x150cm</t>
  </si>
  <si>
    <t>Mesa rectangular 250x75cm</t>
  </si>
  <si>
    <t>FONO: 45 2 342537   |   WHATSAPP: +56 9 2643 3555</t>
  </si>
  <si>
    <t>•  RESERVAS CON ANTICIPACIÓN.</t>
  </si>
  <si>
    <t>•  LA VAJILLA ARRENDADA DEBE SER REPASADA ANTES DE USAR.</t>
  </si>
  <si>
    <t>•  EL SALDO SE CANCELA ANTES DE DESCARGAR.</t>
  </si>
  <si>
    <t>•  VALORES MÁS IVA.</t>
  </si>
  <si>
    <t>•  NO SE HACEN DEVOLUCIONES DE DINERO; SOLO SE PUEDE CAMBIAR LA FECHA DEL EVENTO.</t>
  </si>
  <si>
    <t>Cuchara Loza/acero cóctel</t>
  </si>
  <si>
    <t>Copa Martini</t>
  </si>
  <si>
    <t>Hielera Cervecera</t>
  </si>
  <si>
    <t xml:space="preserve"> TELÉFONO:</t>
  </si>
  <si>
    <t>Mesa Cóctel alta plegable 110 X 80</t>
  </si>
  <si>
    <t xml:space="preserve">DÍAS DE ARRIENDO </t>
  </si>
  <si>
    <t xml:space="preserve">•  GARANTÍA MÍNIMA DESDE $100.000   </t>
  </si>
  <si>
    <t>Mantel rect  1.5x3m Blanco/Negro</t>
  </si>
  <si>
    <t xml:space="preserve">Mantel spandex rect. Blanco/Negro </t>
  </si>
  <si>
    <t>Réchaud rect. grande 2 alcohol</t>
  </si>
  <si>
    <t xml:space="preserve">Mantel redondo blanco </t>
  </si>
  <si>
    <t>Faldín blanco/negro 6m</t>
  </si>
  <si>
    <t>Caminos de mesa (Colores)</t>
  </si>
  <si>
    <t xml:space="preserve">Bandeja loza rect. Grande </t>
  </si>
  <si>
    <t>Compotera Loza chica   9.5cmØ x 4.5cm alto</t>
  </si>
  <si>
    <t xml:space="preserve">Compotera Loza grande 11cmØ x 5.5cm alto </t>
  </si>
  <si>
    <t xml:space="preserve">Pocillo Loza cuadrado 7x7Ø  cm 2.5 alto </t>
  </si>
  <si>
    <t xml:space="preserve">Pocillo Loza redondo 7cmØ x 2cm alto </t>
  </si>
  <si>
    <t>Pocillo Sufletero grande   8cmØ. 4,5cm Alto</t>
  </si>
  <si>
    <t>Pocillo Sufletero mediano 6,5cmØ. 4cm Alto</t>
  </si>
  <si>
    <t>Pocillo Sufletero chico      7,5cmØ. 3cm Alto</t>
  </si>
  <si>
    <t>Percolador eléctrico 16 Litros</t>
  </si>
  <si>
    <t>Percolador eléctrico 10 Litros</t>
  </si>
  <si>
    <r>
      <t xml:space="preserve">Plato Entrada/torta Redondo                  </t>
    </r>
    <r>
      <rPr>
        <b/>
        <sz val="36"/>
        <rFont val="Arial"/>
        <family val="2"/>
      </rPr>
      <t xml:space="preserve"> 19cmØ</t>
    </r>
  </si>
  <si>
    <r>
      <t xml:space="preserve">Plato Pan/servilleta Redondo                  </t>
    </r>
    <r>
      <rPr>
        <b/>
        <sz val="36"/>
        <rFont val="Arial"/>
        <family val="2"/>
      </rPr>
      <t xml:space="preserve"> 15cmØ</t>
    </r>
  </si>
  <si>
    <r>
      <t xml:space="preserve">Plato Hondo Redondo Pasta                   </t>
    </r>
    <r>
      <rPr>
        <b/>
        <sz val="36"/>
        <rFont val="Arial"/>
        <family val="2"/>
      </rPr>
      <t xml:space="preserve"> 29cmØ</t>
    </r>
  </si>
  <si>
    <r>
      <t xml:space="preserve">Plato Sushi Rectangular                      </t>
    </r>
    <r>
      <rPr>
        <b/>
        <sz val="36"/>
        <rFont val="Arial"/>
        <family val="2"/>
      </rPr>
      <t xml:space="preserve"> 30x12cm☐</t>
    </r>
  </si>
  <si>
    <r>
      <t xml:space="preserve">Individual Yute                                         </t>
    </r>
    <r>
      <rPr>
        <b/>
        <sz val="36"/>
        <rFont val="Arial"/>
        <family val="2"/>
      </rPr>
      <t xml:space="preserve"> 38cmØ</t>
    </r>
  </si>
  <si>
    <r>
      <t xml:space="preserve">Plato Base Cuadrado                             </t>
    </r>
    <r>
      <rPr>
        <b/>
        <sz val="36"/>
        <rFont val="Arial"/>
        <family val="2"/>
      </rPr>
      <t xml:space="preserve">   32cm☐</t>
    </r>
  </si>
  <si>
    <r>
      <t xml:space="preserve">Plato Principal Cuadrado                          </t>
    </r>
    <r>
      <rPr>
        <b/>
        <sz val="36"/>
        <rFont val="Arial"/>
        <family val="2"/>
      </rPr>
      <t>27cm☐</t>
    </r>
  </si>
  <si>
    <r>
      <t xml:space="preserve">Plato Entrada/torta Cuadrado                  </t>
    </r>
    <r>
      <rPr>
        <b/>
        <sz val="36"/>
        <rFont val="Arial"/>
        <family val="2"/>
      </rPr>
      <t>19cm☐</t>
    </r>
  </si>
  <si>
    <r>
      <t xml:space="preserve">Plato Pan Cuadrado                                 </t>
    </r>
    <r>
      <rPr>
        <b/>
        <sz val="36"/>
        <rFont val="Arial"/>
        <family val="2"/>
      </rPr>
      <t>14cm☐</t>
    </r>
  </si>
  <si>
    <r>
      <t xml:space="preserve">Plato Base Redondo                                 </t>
    </r>
    <r>
      <rPr>
        <b/>
        <sz val="36"/>
        <rFont val="Arial"/>
        <family val="2"/>
      </rPr>
      <t>32cmØ</t>
    </r>
  </si>
  <si>
    <r>
      <t xml:space="preserve">Plato Principal Redondo                           </t>
    </r>
    <r>
      <rPr>
        <b/>
        <sz val="36"/>
        <rFont val="Arial"/>
        <family val="2"/>
      </rPr>
      <t>27cmØ</t>
    </r>
  </si>
  <si>
    <r>
      <t xml:space="preserve">Plato Postre Cuadrado                             </t>
    </r>
    <r>
      <rPr>
        <b/>
        <sz val="36"/>
        <rFont val="Arial"/>
        <family val="2"/>
      </rPr>
      <t>25cm☐</t>
    </r>
  </si>
  <si>
    <r>
      <t xml:space="preserve">Plato Base Dorado                                   </t>
    </r>
    <r>
      <rPr>
        <b/>
        <sz val="36"/>
        <rFont val="Arial"/>
        <family val="2"/>
      </rPr>
      <t>32cmØ</t>
    </r>
  </si>
  <si>
    <r>
      <t xml:space="preserve">Copa Flauta Libbey                                    </t>
    </r>
    <r>
      <rPr>
        <b/>
        <sz val="36"/>
        <rFont val="Arial"/>
        <family val="2"/>
      </rPr>
      <t>190ml</t>
    </r>
  </si>
  <si>
    <r>
      <t xml:space="preserve">Vaso Corto whisky                                     </t>
    </r>
    <r>
      <rPr>
        <b/>
        <sz val="36"/>
        <rFont val="Arial"/>
        <family val="2"/>
      </rPr>
      <t>300ml</t>
    </r>
  </si>
  <si>
    <r>
      <t xml:space="preserve">Copa Agua Libbey             </t>
    </r>
    <r>
      <rPr>
        <b/>
        <sz val="36"/>
        <rFont val="Arial"/>
        <family val="2"/>
      </rPr>
      <t xml:space="preserve">                               580ml</t>
    </r>
  </si>
  <si>
    <r>
      <t xml:space="preserve">Copa Vino tinto Libbey                               </t>
    </r>
    <r>
      <rPr>
        <b/>
        <sz val="36"/>
        <rFont val="Arial"/>
        <family val="2"/>
      </rPr>
      <t>480ml</t>
    </r>
  </si>
  <si>
    <r>
      <t xml:space="preserve">Vaso Largo/Caña                                       </t>
    </r>
    <r>
      <rPr>
        <b/>
        <sz val="36"/>
        <rFont val="Arial"/>
        <family val="2"/>
      </rPr>
      <t xml:space="preserve"> 300ml</t>
    </r>
  </si>
  <si>
    <r>
      <t xml:space="preserve">Copa Vino blanco Libbey                            </t>
    </r>
    <r>
      <rPr>
        <b/>
        <sz val="36"/>
        <rFont val="Arial"/>
        <family val="2"/>
      </rPr>
      <t>360ml</t>
    </r>
  </si>
  <si>
    <r>
      <t xml:space="preserve">Copa Tinto Normandie                                </t>
    </r>
    <r>
      <rPr>
        <b/>
        <sz val="36"/>
        <rFont val="Arial"/>
        <family val="2"/>
      </rPr>
      <t>220ml</t>
    </r>
  </si>
  <si>
    <r>
      <t xml:space="preserve">Copa Multiuso postre     </t>
    </r>
    <r>
      <rPr>
        <b/>
        <sz val="36"/>
        <rFont val="Arial"/>
        <family val="2"/>
      </rPr>
      <t xml:space="preserve">                                   200ml</t>
    </r>
  </si>
  <si>
    <r>
      <t xml:space="preserve">Vaso Cafeino (Postres)                               </t>
    </r>
    <r>
      <rPr>
        <b/>
        <sz val="36"/>
        <rFont val="Arial"/>
        <family val="2"/>
      </rPr>
      <t>100ml</t>
    </r>
  </si>
  <si>
    <r>
      <t xml:space="preserve">Vaso Tequila shot                                       </t>
    </r>
    <r>
      <rPr>
        <b/>
        <sz val="36"/>
        <rFont val="Arial"/>
        <family val="2"/>
      </rPr>
      <t>100ml</t>
    </r>
  </si>
  <si>
    <r>
      <t xml:space="preserve">Bowl cuadrado Loza Wolfen       </t>
    </r>
    <r>
      <rPr>
        <b/>
        <sz val="36"/>
        <rFont val="Arial"/>
        <family val="2"/>
      </rPr>
      <t>24x24cm</t>
    </r>
  </si>
  <si>
    <r>
      <t xml:space="preserve">Bandeja loza ovalada                  </t>
    </r>
    <r>
      <rPr>
        <b/>
        <sz val="36"/>
        <rFont val="Arial"/>
        <family val="2"/>
      </rPr>
      <t>34x25cm</t>
    </r>
  </si>
  <si>
    <r>
      <t xml:space="preserve">Bandeja loza rect. Mediana         </t>
    </r>
    <r>
      <rPr>
        <b/>
        <sz val="36"/>
        <rFont val="Arial"/>
        <family val="2"/>
      </rPr>
      <t>40x23cm</t>
    </r>
  </si>
  <si>
    <r>
      <t xml:space="preserve">Bowl redondo Loza Wolfen          </t>
    </r>
    <r>
      <rPr>
        <b/>
        <sz val="36"/>
        <rFont val="Arial"/>
        <family val="2"/>
      </rPr>
      <t>23cmØ</t>
    </r>
  </si>
  <si>
    <r>
      <t xml:space="preserve">Jarrita de loza                                 </t>
    </r>
    <r>
      <rPr>
        <b/>
        <sz val="36"/>
        <rFont val="Arial"/>
        <family val="2"/>
      </rPr>
      <t xml:space="preserve">120ml </t>
    </r>
  </si>
  <si>
    <r>
      <t xml:space="preserve">Taza consomé                                 </t>
    </r>
    <r>
      <rPr>
        <b/>
        <sz val="36"/>
        <rFont val="Arial"/>
        <family val="2"/>
      </rPr>
      <t xml:space="preserve">230ml </t>
    </r>
  </si>
  <si>
    <r>
      <t xml:space="preserve">Taza café c/platillo                          </t>
    </r>
    <r>
      <rPr>
        <b/>
        <sz val="36"/>
        <rFont val="Arial"/>
        <family val="2"/>
      </rPr>
      <t>100ml</t>
    </r>
  </si>
  <si>
    <r>
      <t xml:space="preserve">Taza té c/ platillo                            </t>
    </r>
    <r>
      <rPr>
        <b/>
        <sz val="36"/>
        <rFont val="Arial"/>
        <family val="2"/>
      </rPr>
      <t xml:space="preserve"> 210ml</t>
    </r>
  </si>
  <si>
    <r>
      <t xml:space="preserve">Bandeja garzón antideslizante       </t>
    </r>
    <r>
      <rPr>
        <b/>
        <sz val="36"/>
        <rFont val="Arial"/>
        <family val="2"/>
      </rPr>
      <t>46cmØ</t>
    </r>
  </si>
  <si>
    <r>
      <t xml:space="preserve">Asadera de loza                           </t>
    </r>
    <r>
      <rPr>
        <b/>
        <sz val="36"/>
        <rFont val="Arial"/>
        <family val="2"/>
      </rPr>
      <t>35x25cm</t>
    </r>
  </si>
  <si>
    <t>DIRECCIÓN AV FRANCISCO SALAZAR 850</t>
  </si>
  <si>
    <t>RUT :</t>
  </si>
  <si>
    <t>DIRECCIÓN</t>
  </si>
  <si>
    <t>OCUPA FECHA</t>
  </si>
  <si>
    <t>Cantidad</t>
  </si>
  <si>
    <t>Valor unidad Neto</t>
  </si>
  <si>
    <t>Días de Uso</t>
  </si>
  <si>
    <t>DIAS</t>
  </si>
  <si>
    <t>SERVICIOS ADICIONALES</t>
  </si>
  <si>
    <t>Nota:</t>
  </si>
  <si>
    <t>BANCO BCI</t>
  </si>
  <si>
    <t>CUENTA CORRIENTE</t>
  </si>
  <si>
    <t>Rut 76484352-5</t>
  </si>
  <si>
    <t>vajillasaguayo@gmail.com</t>
  </si>
  <si>
    <t>Contacto: 452342537</t>
  </si>
  <si>
    <t>TRASLADO (ENTREGA Y RETIRO)</t>
  </si>
  <si>
    <t>NETO</t>
  </si>
  <si>
    <t>IVA</t>
  </si>
  <si>
    <t>LISTA DE PRODUCTOS (referencia - no modificar)</t>
  </si>
  <si>
    <t>Valor</t>
  </si>
  <si>
    <t>Lazo para silla (COLORES)</t>
  </si>
  <si>
    <t>Fondo acero 50 Litros</t>
  </si>
  <si>
    <t xml:space="preserve">Bowl acero inox cocina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</si>
</sst>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* #,##0_-;\-&quot;$&quot;* #,##0_-;_-&quot;$&quot;* &quot;-&quot;_-;_-@_-"/>
    <numFmt numFmtId="165" formatCode="&quot;$&quot;\ #,##0;[Red]\-&quot;$&quot;\ #,##0"/>
    <numFmt numFmtId="166" formatCode="_-[$$-340A]\ * #,##0_-;\-[$$-340A]\ * #,##0_-;_-[$$-340A]\ * &quot;-&quot;_-;_-@_-"/>
    <numFmt numFmtId="167" formatCode="d/mmm"/>
  </numFmts>
  <fonts count="63" x14ac:knownFonts="1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i/>
      <sz val="26"/>
      <name val="Arial"/>
      <family val="2"/>
    </font>
    <font>
      <b/>
      <sz val="36"/>
      <name val="Arial"/>
      <family val="2"/>
    </font>
    <font>
      <b/>
      <sz val="35"/>
      <name val="Arial"/>
      <family val="2"/>
    </font>
    <font>
      <b/>
      <sz val="40"/>
      <name val="Arial"/>
      <family val="2"/>
    </font>
    <font>
      <b/>
      <i/>
      <sz val="36"/>
      <color theme="0"/>
      <name val="Arial"/>
      <family val="2"/>
    </font>
    <font>
      <b/>
      <sz val="30"/>
      <name val="Arial"/>
      <family val="2"/>
    </font>
    <font>
      <b/>
      <sz val="36"/>
      <color theme="1"/>
      <name val="Arial"/>
      <family val="2"/>
    </font>
    <font>
      <b/>
      <sz val="36"/>
      <color rgb="FFFF0000"/>
      <name val="Arial"/>
      <family val="2"/>
    </font>
    <font>
      <b/>
      <sz val="36"/>
      <name val="Arial Black"/>
      <family val="2"/>
    </font>
    <font>
      <b/>
      <sz val="36"/>
      <color rgb="FF00B050"/>
      <name val="Arial"/>
      <family val="2"/>
    </font>
    <font>
      <b/>
      <sz val="50"/>
      <name val="Arial"/>
      <family val="2"/>
    </font>
    <font>
      <b/>
      <sz val="47"/>
      <name val="Arial"/>
      <family val="2"/>
    </font>
    <font>
      <b/>
      <sz val="47"/>
      <color rgb="FFFF0000"/>
      <name val="Arial"/>
      <family val="2"/>
    </font>
    <font>
      <b/>
      <sz val="47"/>
      <color theme="1"/>
      <name val="Arial"/>
      <family val="2"/>
    </font>
    <font>
      <b/>
      <sz val="30"/>
      <color theme="1"/>
      <name val="Arial"/>
      <family val="2"/>
    </font>
    <font>
      <b/>
      <sz val="30"/>
      <color rgb="FFFF0000"/>
      <name val="Arial"/>
      <family val="2"/>
    </font>
    <font>
      <b/>
      <sz val="28"/>
      <name val="Arial"/>
      <family val="2"/>
    </font>
    <font>
      <b/>
      <sz val="37"/>
      <name val="Arial"/>
      <family val="2"/>
    </font>
    <font>
      <b/>
      <sz val="38"/>
      <name val="Arial"/>
      <family val="2"/>
    </font>
    <font>
      <b/>
      <sz val="30"/>
      <color theme="0"/>
      <name val="Lucida Sans"/>
      <family val="2"/>
    </font>
    <font>
      <sz val="30"/>
      <color theme="0"/>
      <name val="Lucida Sans"/>
      <family val="2"/>
    </font>
    <font>
      <b/>
      <sz val="28"/>
      <name val="Aptos Narrow"/>
      <family val="2"/>
    </font>
    <font>
      <b/>
      <sz val="50"/>
      <color theme="1" tint="4.9989318521683403E-2"/>
      <name val="Arial"/>
      <family val="2"/>
    </font>
    <font>
      <b/>
      <sz val="50"/>
      <color theme="1"/>
      <name val="Arial"/>
      <family val="2"/>
    </font>
    <font>
      <b/>
      <sz val="50"/>
      <color rgb="FFFF0000"/>
      <name val="Arial"/>
      <family val="2"/>
    </font>
    <font>
      <sz val="47"/>
      <name val="Arial"/>
      <family val="2"/>
    </font>
    <font>
      <b/>
      <i/>
      <sz val="36"/>
      <name val="Arial"/>
      <family val="2"/>
    </font>
    <font>
      <b/>
      <sz val="48"/>
      <name val="Arial"/>
      <family val="2"/>
    </font>
    <font>
      <b/>
      <sz val="50"/>
      <color theme="1" tint="0.499984740745262"/>
      <name val="Arial"/>
      <family val="2"/>
    </font>
    <font>
      <b/>
      <sz val="41"/>
      <name val="Arial"/>
      <family val="2"/>
    </font>
    <font>
      <u/>
      <sz val="36"/>
      <color indexed="12"/>
      <name val="Arial"/>
      <family val="2"/>
    </font>
    <font>
      <u/>
      <sz val="26"/>
      <color theme="0"/>
      <name val="Arial"/>
      <family val="2"/>
    </font>
    <font>
      <b/>
      <sz val="30"/>
      <color rgb="FFFFFF00"/>
      <name val="Lucida Sans"/>
      <family val="2"/>
    </font>
    <font>
      <sz val="30"/>
      <color rgb="FFFFFF00"/>
      <name val="Lucida Sans"/>
      <family val="2"/>
    </font>
    <font>
      <b/>
      <sz val="48"/>
      <color theme="0" tint="-0.34998626667073579"/>
      <name val="Arial"/>
      <family val="2"/>
    </font>
    <font>
      <b/>
      <i/>
      <sz val="48"/>
      <color rgb="FFFF0000"/>
      <name val="Arial"/>
      <family val="2"/>
    </font>
    <font>
      <b/>
      <sz val="50"/>
      <color rgb="FF92D050"/>
      <name val="Arial"/>
      <family val="2"/>
    </font>
    <font>
      <b/>
      <sz val="50"/>
      <color rgb="FF00B050"/>
      <name val="Arial"/>
      <family val="2"/>
    </font>
    <font>
      <b/>
      <sz val="36"/>
      <color rgb="FFC00000"/>
      <name val="Arial"/>
      <family val="2"/>
    </font>
    <font>
      <b/>
      <sz val="36"/>
      <color rgb="FF000000"/>
      <name val="Arial"/>
      <family val="2"/>
    </font>
    <font>
      <sz val="40"/>
      <name val="Arial"/>
      <family val="2"/>
    </font>
    <font>
      <sz val="36"/>
      <name val="Arial"/>
      <family val="2"/>
    </font>
    <font>
      <b/>
      <sz val="10"/>
      <name val="Arial"/>
    </font>
    <font>
      <b/>
      <sz val="9"/>
      <name val="Arial"/>
    </font>
    <font>
      <b/>
      <sz val="9"/>
      <color rgb="FF808080"/>
      <name val="Arial"/>
    </font>
    <font>
      <sz val="9"/>
      <color rgb="FF808080"/>
      <name val="Arial"/>
    </font>
    <font>
      <sz val="10"/>
      <color rgb="FF0000FF"/>
      <name val="Arial"/>
    </font>
    <font>
      <b/>
      <sz val="11"/>
      <name val="Arial"/>
    </font>
    <font>
      <b/>
      <sz val="11"/>
      <color rgb="FF808080"/>
      <name val="Arial"/>
    </font>
    <font>
      <b/>
      <sz val="11"/>
      <color rgb="FF00B050"/>
      <name val="Arial"/>
    </font>
    <font>
      <b/>
      <sz val="11"/>
      <color rgb="FFFF0000"/>
      <name val="Arial"/>
    </font>
    <font>
      <b/>
      <sz val="11"/>
      <color rgb="FF000000"/>
      <name val="Arial"/>
    </font>
    <font>
      <b/>
      <sz val="8"/>
      <color rgb="FFFFFFFF"/>
      <name val="Lucida Sans"/>
    </font>
    <font>
      <b/>
      <sz val="10"/>
      <color rgb="FF008000"/>
      <name val="Arial"/>
    </font>
    <font>
      <sz val="10"/>
      <color rgb="FF008000"/>
      <name val="Arial"/>
    </font>
    <font>
      <sz val="12"/>
      <color rgb="FF008000"/>
      <name val="Arial"/>
    </font>
    <font>
      <b/>
      <sz val="11"/>
      <color rgb="FF008000"/>
      <name val="Arial"/>
    </font>
    <font>
      <b/>
      <sz val="9"/>
      <color rgb="FFFF0000"/>
      <name val="Arial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A42A2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DCDB"/>
        <bgColor indexed="64"/>
      </patternFill>
    </fill>
  </fills>
  <borders count="10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1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34998626667073579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14999847407452621"/>
      </left>
      <right/>
      <top style="medium">
        <color theme="0" tint="-0.14999847407452621"/>
      </top>
      <bottom style="medium">
        <color theme="0" tint="-0.14999847407452621"/>
      </bottom>
      <diagonal/>
    </border>
    <border>
      <left/>
      <right/>
      <top/>
      <bottom style="thin">
        <color theme="1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/>
      <top/>
      <bottom style="thin">
        <color indexed="64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1"/>
      </top>
      <bottom/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/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249977111117893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14999847407452621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/>
      <diagonal/>
    </border>
    <border>
      <left style="medium">
        <color theme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auto="1"/>
      </top>
      <bottom style="thin">
        <color rgb="FF80808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808080"/>
      </right>
      <top style="medium">
        <color auto="1"/>
      </top>
      <bottom style="thin">
        <color rgb="FF808080"/>
      </bottom>
      <diagonal/>
    </border>
    <border>
      <left style="medium">
        <color auto="1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/>
      <right/>
      <top style="thick">
        <color rgb="FF1F4E79"/>
      </top>
      <bottom/>
      <diagonal/>
    </border>
    <border>
      <left/>
      <right/>
      <top/>
      <bottom style="thick">
        <color rgb="FF1F4E79"/>
      </bottom>
      <diagonal/>
    </border>
    <border>
      <left style="medium">
        <color auto="1"/>
      </left>
      <right style="thin">
        <color rgb="FF808080"/>
      </right>
      <top style="thin">
        <color rgb="FF808080"/>
      </top>
      <bottom style="thick">
        <color rgb="FF1F4E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ck">
        <color rgb="FF1F4E79"/>
      </bottom>
      <diagonal/>
    </border>
    <border>
      <left style="thick">
        <color rgb="FF1F4E79"/>
      </left>
      <right/>
      <top style="thick">
        <color rgb="FF1F4E79"/>
      </top>
      <bottom/>
      <diagonal/>
    </border>
    <border>
      <left style="thick">
        <color rgb="FF1F4E79"/>
      </left>
      <right/>
      <top/>
      <bottom/>
      <diagonal/>
    </border>
    <border>
      <left style="thick">
        <color rgb="FF1F4E79"/>
      </left>
      <right style="thin">
        <color rgb="FF808080"/>
      </right>
      <top style="medium">
        <color auto="1"/>
      </top>
      <bottom style="thin">
        <color rgb="FF808080"/>
      </bottom>
      <diagonal/>
    </border>
    <border>
      <left style="thick">
        <color rgb="FF1F4E79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ck">
        <color rgb="FF1F4E79"/>
      </left>
      <right style="thin">
        <color rgb="FF808080"/>
      </right>
      <top style="thin">
        <color rgb="FF808080"/>
      </top>
      <bottom/>
      <diagonal/>
    </border>
    <border>
      <left style="thick">
        <color rgb="FF1F4E79"/>
      </left>
      <right/>
      <top style="medium">
        <color auto="1"/>
      </top>
      <bottom style="medium">
        <color auto="1"/>
      </bottom>
      <diagonal/>
    </border>
    <border>
      <left style="thick">
        <color rgb="FF1F4E79"/>
      </left>
      <right style="thin">
        <color rgb="FF808080"/>
      </right>
      <top/>
      <bottom style="thin">
        <color rgb="FF808080"/>
      </bottom>
      <diagonal/>
    </border>
    <border>
      <left style="thick">
        <color rgb="FF1F4E79"/>
      </left>
      <right/>
      <top style="medium">
        <color indexed="64"/>
      </top>
      <bottom/>
      <diagonal/>
    </border>
    <border>
      <left style="thick">
        <color rgb="FF1F4E79"/>
      </left>
      <right/>
      <top/>
      <bottom style="thick">
        <color rgb="FF1F4E79"/>
      </bottom>
      <diagonal/>
    </border>
    <border>
      <left/>
      <right style="thick">
        <color rgb="FF1F4E79"/>
      </right>
      <top style="thick">
        <color rgb="FF1F4E79"/>
      </top>
      <bottom/>
      <diagonal/>
    </border>
    <border>
      <left style="thin">
        <color indexed="64"/>
      </left>
      <right style="thick">
        <color rgb="FF1F4E79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rgb="FF1F4E79"/>
      </right>
      <top style="thin">
        <color indexed="64"/>
      </top>
      <bottom/>
      <diagonal/>
    </border>
    <border>
      <left style="thin">
        <color rgb="FF808080"/>
      </left>
      <right style="thick">
        <color rgb="FF1F4E79"/>
      </right>
      <top style="medium">
        <color auto="1"/>
      </top>
      <bottom style="thin">
        <color rgb="FF808080"/>
      </bottom>
      <diagonal/>
    </border>
    <border>
      <left style="thin">
        <color rgb="FF808080"/>
      </left>
      <right style="thick">
        <color rgb="FF1F4E79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ck">
        <color rgb="FF1F4E79"/>
      </right>
      <top style="thin">
        <color rgb="FF808080"/>
      </top>
      <bottom/>
      <diagonal/>
    </border>
    <border>
      <left/>
      <right style="thick">
        <color rgb="FF1F4E79"/>
      </right>
      <top style="medium">
        <color auto="1"/>
      </top>
      <bottom style="medium">
        <color auto="1"/>
      </bottom>
      <diagonal/>
    </border>
    <border>
      <left style="thin">
        <color rgb="FF808080"/>
      </left>
      <right style="thick">
        <color rgb="FF1F4E79"/>
      </right>
      <top/>
      <bottom style="thin">
        <color rgb="FF808080"/>
      </bottom>
      <diagonal/>
    </border>
    <border>
      <left/>
      <right style="thick">
        <color rgb="FF1F4E79"/>
      </right>
      <top style="medium">
        <color indexed="64"/>
      </top>
      <bottom/>
      <diagonal/>
    </border>
    <border>
      <left/>
      <right style="thick">
        <color rgb="FF1F4E79"/>
      </right>
      <top/>
      <bottom/>
      <diagonal/>
    </border>
    <border>
      <left/>
      <right style="thick">
        <color rgb="FF1F4E79"/>
      </right>
      <top/>
      <bottom style="medium">
        <color indexed="64"/>
      </bottom>
      <diagonal/>
    </border>
    <border>
      <left style="thin">
        <color rgb="FF808080"/>
      </left>
      <right style="thick">
        <color rgb="FF1F4E79"/>
      </right>
      <top style="thin">
        <color rgb="FF808080"/>
      </top>
      <bottom style="thick">
        <color rgb="FF1F4E79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18">
    <xf numFmtId="0" fontId="0" fillId="0" borderId="0" xfId="0"/>
    <xf numFmtId="0" fontId="0" fillId="5" borderId="0" xfId="0" applyFill="1"/>
    <xf numFmtId="0" fontId="0" fillId="6" borderId="0" xfId="0" applyFill="1"/>
    <xf numFmtId="0" fontId="4" fillId="6" borderId="0" xfId="0" applyFont="1" applyFill="1" applyAlignment="1">
      <alignment horizontal="center"/>
    </xf>
    <xf numFmtId="0" fontId="2" fillId="6" borderId="0" xfId="0" applyFont="1" applyFill="1"/>
    <xf numFmtId="0" fontId="3" fillId="6" borderId="0" xfId="0" applyFont="1" applyFill="1"/>
    <xf numFmtId="0" fontId="1" fillId="6" borderId="0" xfId="1" applyFill="1" applyAlignment="1" applyProtection="1">
      <alignment horizontal="right"/>
    </xf>
    <xf numFmtId="0" fontId="0" fillId="7" borderId="0" xfId="0" applyFill="1"/>
    <xf numFmtId="0" fontId="2" fillId="6" borderId="0" xfId="0" applyFont="1" applyFill="1" applyAlignment="1">
      <alignment horizontal="left"/>
    </xf>
    <xf numFmtId="0" fontId="0" fillId="6" borderId="1" xfId="0" applyFill="1" applyBorder="1"/>
    <xf numFmtId="0" fontId="5" fillId="3" borderId="0" xfId="0" applyFont="1" applyFill="1"/>
    <xf numFmtId="0" fontId="5" fillId="0" borderId="0" xfId="0" applyFont="1"/>
    <xf numFmtId="0" fontId="6" fillId="2" borderId="9" xfId="0" applyFont="1" applyFill="1" applyBorder="1"/>
    <xf numFmtId="0" fontId="6" fillId="6" borderId="9" xfId="0" applyFont="1" applyFill="1" applyBorder="1"/>
    <xf numFmtId="0" fontId="6" fillId="2" borderId="2" xfId="0" applyFont="1" applyFill="1" applyBorder="1"/>
    <xf numFmtId="0" fontId="7" fillId="2" borderId="2" xfId="0" applyFont="1" applyFill="1" applyBorder="1"/>
    <xf numFmtId="0" fontId="11" fillId="2" borderId="2" xfId="0" applyFont="1" applyFill="1" applyBorder="1"/>
    <xf numFmtId="0" fontId="14" fillId="2" borderId="1" xfId="0" applyFont="1" applyFill="1" applyBorder="1" applyAlignment="1">
      <alignment horizontal="left"/>
    </xf>
    <xf numFmtId="0" fontId="12" fillId="2" borderId="11" xfId="0" applyFont="1" applyFill="1" applyBorder="1" applyAlignment="1">
      <alignment horizontal="left"/>
    </xf>
    <xf numFmtId="166" fontId="8" fillId="6" borderId="7" xfId="0" applyNumberFormat="1" applyFont="1" applyFill="1" applyBorder="1"/>
    <xf numFmtId="166" fontId="8" fillId="2" borderId="7" xfId="0" applyNumberFormat="1" applyFont="1" applyFill="1" applyBorder="1"/>
    <xf numFmtId="166" fontId="8" fillId="6" borderId="8" xfId="0" applyNumberFormat="1" applyFont="1" applyFill="1" applyBorder="1"/>
    <xf numFmtId="164" fontId="8" fillId="6" borderId="7" xfId="0" applyNumberFormat="1" applyFont="1" applyFill="1" applyBorder="1"/>
    <xf numFmtId="164" fontId="8" fillId="2" borderId="7" xfId="0" applyNumberFormat="1" applyFont="1" applyFill="1" applyBorder="1"/>
    <xf numFmtId="0" fontId="16" fillId="2" borderId="7" xfId="0" applyFont="1" applyFill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6" fillId="6" borderId="7" xfId="0" applyFont="1" applyFill="1" applyBorder="1" applyAlignment="1">
      <alignment vertical="center"/>
    </xf>
    <xf numFmtId="164" fontId="16" fillId="2" borderId="7" xfId="0" applyNumberFormat="1" applyFont="1" applyFill="1" applyBorder="1" applyAlignment="1">
      <alignment horizontal="left" vertical="center"/>
    </xf>
    <xf numFmtId="0" fontId="16" fillId="0" borderId="8" xfId="0" applyFont="1" applyBorder="1" applyAlignment="1">
      <alignment vertical="center"/>
    </xf>
    <xf numFmtId="166" fontId="6" fillId="2" borderId="12" xfId="0" applyNumberFormat="1" applyFont="1" applyFill="1" applyBorder="1"/>
    <xf numFmtId="0" fontId="16" fillId="2" borderId="13" xfId="0" applyFont="1" applyFill="1" applyBorder="1" applyAlignment="1">
      <alignment vertical="center"/>
    </xf>
    <xf numFmtId="166" fontId="8" fillId="2" borderId="16" xfId="0" applyNumberFormat="1" applyFont="1" applyFill="1" applyBorder="1"/>
    <xf numFmtId="0" fontId="16" fillId="0" borderId="15" xfId="0" applyFont="1" applyBorder="1" applyAlignment="1">
      <alignment vertical="center"/>
    </xf>
    <xf numFmtId="0" fontId="16" fillId="2" borderId="14" xfId="0" applyFont="1" applyFill="1" applyBorder="1" applyAlignment="1">
      <alignment vertical="center"/>
    </xf>
    <xf numFmtId="166" fontId="6" fillId="2" borderId="17" xfId="0" applyNumberFormat="1" applyFont="1" applyFill="1" applyBorder="1"/>
    <xf numFmtId="0" fontId="16" fillId="2" borderId="18" xfId="0" applyFont="1" applyFill="1" applyBorder="1" applyAlignment="1">
      <alignment vertical="center"/>
    </xf>
    <xf numFmtId="0" fontId="11" fillId="6" borderId="0" xfId="0" applyFont="1" applyFill="1"/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166" fontId="6" fillId="2" borderId="29" xfId="0" applyNumberFormat="1" applyFont="1" applyFill="1" applyBorder="1"/>
    <xf numFmtId="0" fontId="15" fillId="0" borderId="30" xfId="0" applyFont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6" borderId="33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166" fontId="6" fillId="2" borderId="34" xfId="0" applyNumberFormat="1" applyFont="1" applyFill="1" applyBorder="1"/>
    <xf numFmtId="0" fontId="15" fillId="2" borderId="35" xfId="0" applyFont="1" applyFill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5" fillId="0" borderId="35" xfId="0" applyFont="1" applyBorder="1"/>
    <xf numFmtId="164" fontId="8" fillId="2" borderId="7" xfId="0" applyNumberFormat="1" applyFont="1" applyFill="1" applyBorder="1" applyAlignment="1">
      <alignment horizontal="left" vertical="center"/>
    </xf>
    <xf numFmtId="0" fontId="5" fillId="3" borderId="36" xfId="0" applyFont="1" applyFill="1" applyBorder="1"/>
    <xf numFmtId="0" fontId="5" fillId="0" borderId="37" xfId="0" applyFont="1" applyBorder="1"/>
    <xf numFmtId="166" fontId="28" fillId="6" borderId="39" xfId="0" applyNumberFormat="1" applyFont="1" applyFill="1" applyBorder="1" applyAlignment="1">
      <alignment horizontal="center"/>
    </xf>
    <xf numFmtId="164" fontId="29" fillId="6" borderId="39" xfId="0" applyNumberFormat="1" applyFont="1" applyFill="1" applyBorder="1" applyAlignment="1">
      <alignment horizontal="center"/>
    </xf>
    <xf numFmtId="0" fontId="6" fillId="6" borderId="43" xfId="0" applyFont="1" applyFill="1" applyBorder="1"/>
    <xf numFmtId="0" fontId="8" fillId="6" borderId="44" xfId="0" applyFont="1" applyFill="1" applyBorder="1"/>
    <xf numFmtId="0" fontId="6" fillId="6" borderId="44" xfId="0" applyFont="1" applyFill="1" applyBorder="1"/>
    <xf numFmtId="0" fontId="29" fillId="6" borderId="44" xfId="0" applyFont="1" applyFill="1" applyBorder="1" applyAlignment="1">
      <alignment horizontal="right" vertical="center"/>
    </xf>
    <xf numFmtId="0" fontId="29" fillId="6" borderId="45" xfId="0" applyFont="1" applyFill="1" applyBorder="1"/>
    <xf numFmtId="0" fontId="12" fillId="2" borderId="2" xfId="0" applyFont="1" applyFill="1" applyBorder="1"/>
    <xf numFmtId="0" fontId="6" fillId="4" borderId="54" xfId="0" applyFont="1" applyFill="1" applyBorder="1" applyAlignment="1">
      <alignment horizontal="center" vertical="center"/>
    </xf>
    <xf numFmtId="0" fontId="6" fillId="4" borderId="55" xfId="0" applyFont="1" applyFill="1" applyBorder="1" applyAlignment="1">
      <alignment horizontal="center" vertical="center"/>
    </xf>
    <xf numFmtId="0" fontId="15" fillId="2" borderId="56" xfId="0" applyFont="1" applyFill="1" applyBorder="1" applyAlignment="1">
      <alignment horizontal="center" vertical="center"/>
    </xf>
    <xf numFmtId="166" fontId="6" fillId="2" borderId="57" xfId="0" applyNumberFormat="1" applyFont="1" applyFill="1" applyBorder="1"/>
    <xf numFmtId="0" fontId="15" fillId="2" borderId="58" xfId="0" applyFont="1" applyFill="1" applyBorder="1" applyAlignment="1">
      <alignment horizontal="center" vertical="center"/>
    </xf>
    <xf numFmtId="0" fontId="6" fillId="2" borderId="59" xfId="0" applyFont="1" applyFill="1" applyBorder="1" applyAlignment="1">
      <alignment horizontal="center" vertical="center"/>
    </xf>
    <xf numFmtId="0" fontId="5" fillId="0" borderId="60" xfId="0" applyFont="1" applyBorder="1"/>
    <xf numFmtId="0" fontId="5" fillId="0" borderId="61" xfId="0" applyFont="1" applyBorder="1"/>
    <xf numFmtId="0" fontId="5" fillId="0" borderId="62" xfId="0" applyFont="1" applyBorder="1"/>
    <xf numFmtId="0" fontId="5" fillId="0" borderId="63" xfId="0" applyFont="1" applyBorder="1"/>
    <xf numFmtId="0" fontId="15" fillId="2" borderId="64" xfId="0" applyFont="1" applyFill="1" applyBorder="1" applyAlignment="1">
      <alignment horizontal="center" vertical="center"/>
    </xf>
    <xf numFmtId="0" fontId="6" fillId="0" borderId="2" xfId="0" applyFont="1" applyBorder="1"/>
    <xf numFmtId="166" fontId="29" fillId="6" borderId="45" xfId="0" applyNumberFormat="1" applyFont="1" applyFill="1" applyBorder="1"/>
    <xf numFmtId="166" fontId="33" fillId="0" borderId="40" xfId="0" applyNumberFormat="1" applyFont="1" applyBorder="1" applyAlignment="1">
      <alignment horizontal="center"/>
    </xf>
    <xf numFmtId="166" fontId="33" fillId="2" borderId="40" xfId="0" applyNumberFormat="1" applyFont="1" applyFill="1" applyBorder="1" applyAlignment="1">
      <alignment horizontal="center"/>
    </xf>
    <xf numFmtId="166" fontId="33" fillId="0" borderId="39" xfId="0" applyNumberFormat="1" applyFont="1" applyBorder="1" applyAlignment="1">
      <alignment horizontal="center"/>
    </xf>
    <xf numFmtId="0" fontId="36" fillId="8" borderId="47" xfId="1" applyFont="1" applyFill="1" applyBorder="1" applyAlignment="1" applyProtection="1">
      <alignment horizontal="center" vertical="center"/>
    </xf>
    <xf numFmtId="0" fontId="37" fillId="10" borderId="47" xfId="0" applyFont="1" applyFill="1" applyBorder="1" applyAlignment="1">
      <alignment horizontal="center" vertical="center"/>
    </xf>
    <xf numFmtId="0" fontId="12" fillId="2" borderId="22" xfId="0" applyFont="1" applyFill="1" applyBorder="1"/>
    <xf numFmtId="0" fontId="12" fillId="2" borderId="50" xfId="0" applyFont="1" applyFill="1" applyBorder="1"/>
    <xf numFmtId="0" fontId="15" fillId="0" borderId="0" xfId="0" applyFont="1" applyAlignment="1">
      <alignment horizontal="center" vertical="center"/>
    </xf>
    <xf numFmtId="164" fontId="16" fillId="2" borderId="8" xfId="0" applyNumberFormat="1" applyFont="1" applyFill="1" applyBorder="1" applyAlignment="1">
      <alignment horizontal="left"/>
    </xf>
    <xf numFmtId="164" fontId="8" fillId="2" borderId="8" xfId="0" applyNumberFormat="1" applyFont="1" applyFill="1" applyBorder="1" applyAlignment="1">
      <alignment horizontal="left"/>
    </xf>
    <xf numFmtId="166" fontId="6" fillId="2" borderId="69" xfId="0" applyNumberFormat="1" applyFont="1" applyFill="1" applyBorder="1" applyAlignment="1">
      <alignment horizontal="left"/>
    </xf>
    <xf numFmtId="0" fontId="10" fillId="0" borderId="0" xfId="0" applyFont="1"/>
    <xf numFmtId="166" fontId="12" fillId="2" borderId="0" xfId="0" applyNumberFormat="1" applyFont="1" applyFill="1" applyAlignment="1">
      <alignment horizontal="center"/>
    </xf>
    <xf numFmtId="166" fontId="39" fillId="0" borderId="9" xfId="0" applyNumberFormat="1" applyFont="1" applyBorder="1" applyAlignment="1">
      <alignment horizontal="center"/>
    </xf>
    <xf numFmtId="9" fontId="10" fillId="2" borderId="0" xfId="0" applyNumberFormat="1" applyFont="1" applyFill="1" applyAlignment="1">
      <alignment horizontal="center"/>
    </xf>
    <xf numFmtId="0" fontId="13" fillId="2" borderId="0" xfId="0" applyFont="1" applyFill="1"/>
    <xf numFmtId="166" fontId="39" fillId="6" borderId="9" xfId="0" applyNumberFormat="1" applyFont="1" applyFill="1" applyBorder="1"/>
    <xf numFmtId="0" fontId="10" fillId="2" borderId="0" xfId="0" applyFont="1" applyFill="1"/>
    <xf numFmtId="166" fontId="40" fillId="0" borderId="9" xfId="0" applyNumberFormat="1" applyFont="1" applyBorder="1"/>
    <xf numFmtId="0" fontId="7" fillId="0" borderId="0" xfId="0" applyFont="1"/>
    <xf numFmtId="3" fontId="10" fillId="0" borderId="0" xfId="0" applyNumberFormat="1" applyFont="1"/>
    <xf numFmtId="165" fontId="7" fillId="2" borderId="0" xfId="0" quotePrefix="1" applyNumberFormat="1" applyFont="1" applyFill="1"/>
    <xf numFmtId="166" fontId="15" fillId="0" borderId="9" xfId="0" applyNumberFormat="1" applyFont="1" applyBorder="1" applyAlignment="1">
      <alignment horizontal="center"/>
    </xf>
    <xf numFmtId="0" fontId="7" fillId="2" borderId="0" xfId="0" applyFont="1" applyFill="1"/>
    <xf numFmtId="166" fontId="41" fillId="0" borderId="9" xfId="0" applyNumberFormat="1" applyFont="1" applyBorder="1" applyAlignment="1">
      <alignment horizontal="center"/>
    </xf>
    <xf numFmtId="0" fontId="19" fillId="2" borderId="0" xfId="0" applyFont="1" applyFill="1"/>
    <xf numFmtId="0" fontId="11" fillId="2" borderId="0" xfId="0" applyFont="1" applyFill="1"/>
    <xf numFmtId="0" fontId="42" fillId="6" borderId="6" xfId="0" applyFont="1" applyFill="1" applyBorder="1" applyAlignment="1">
      <alignment horizontal="right"/>
    </xf>
    <xf numFmtId="9" fontId="42" fillId="6" borderId="1" xfId="0" applyNumberFormat="1" applyFont="1" applyFill="1" applyBorder="1" applyAlignment="1">
      <alignment horizontal="right"/>
    </xf>
    <xf numFmtId="166" fontId="42" fillId="6" borderId="41" xfId="0" applyNumberFormat="1" applyFont="1" applyFill="1" applyBorder="1" applyAlignment="1">
      <alignment horizontal="center"/>
    </xf>
    <xf numFmtId="0" fontId="5" fillId="9" borderId="0" xfId="0" applyFont="1" applyFill="1"/>
    <xf numFmtId="49" fontId="5" fillId="3" borderId="0" xfId="0" applyNumberFormat="1" applyFont="1" applyFill="1"/>
    <xf numFmtId="166" fontId="33" fillId="6" borderId="39" xfId="0" applyNumberFormat="1" applyFont="1" applyFill="1" applyBorder="1" applyAlignment="1">
      <alignment horizontal="center"/>
    </xf>
    <xf numFmtId="166" fontId="6" fillId="0" borderId="29" xfId="0" applyNumberFormat="1" applyFont="1" applyBorder="1"/>
    <xf numFmtId="0" fontId="16" fillId="0" borderId="13" xfId="0" applyFont="1" applyBorder="1" applyAlignment="1">
      <alignment vertical="center"/>
    </xf>
    <xf numFmtId="0" fontId="15" fillId="0" borderId="56" xfId="0" applyFont="1" applyBorder="1" applyAlignment="1">
      <alignment horizontal="center" vertical="center"/>
    </xf>
    <xf numFmtId="0" fontId="16" fillId="0" borderId="14" xfId="0" applyFont="1" applyBorder="1" applyAlignment="1">
      <alignment vertical="center"/>
    </xf>
    <xf numFmtId="0" fontId="16" fillId="0" borderId="18" xfId="0" applyFont="1" applyBorder="1" applyAlignment="1">
      <alignment vertical="center"/>
    </xf>
    <xf numFmtId="0" fontId="15" fillId="0" borderId="33" xfId="0" applyFont="1" applyBorder="1" applyAlignment="1">
      <alignment horizontal="center" vertical="center"/>
    </xf>
    <xf numFmtId="164" fontId="16" fillId="0" borderId="7" xfId="0" applyNumberFormat="1" applyFont="1" applyBorder="1" applyAlignment="1">
      <alignment horizontal="left" vertical="center"/>
    </xf>
    <xf numFmtId="164" fontId="34" fillId="0" borderId="7" xfId="0" applyNumberFormat="1" applyFont="1" applyBorder="1" applyAlignment="1">
      <alignment horizontal="left" vertical="center"/>
    </xf>
    <xf numFmtId="0" fontId="32" fillId="0" borderId="35" xfId="0" applyFont="1" applyBorder="1" applyAlignment="1">
      <alignment horizontal="center" vertical="center"/>
    </xf>
    <xf numFmtId="0" fontId="15" fillId="0" borderId="58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0" fontId="16" fillId="0" borderId="67" xfId="0" applyFont="1" applyBorder="1" applyAlignment="1">
      <alignment vertical="center"/>
    </xf>
    <xf numFmtId="166" fontId="8" fillId="0" borderId="16" xfId="0" applyNumberFormat="1" applyFont="1" applyBorder="1"/>
    <xf numFmtId="0" fontId="15" fillId="0" borderId="64" xfId="0" applyFont="1" applyBorder="1" applyAlignment="1">
      <alignment horizontal="center" vertical="center"/>
    </xf>
    <xf numFmtId="1" fontId="28" fillId="6" borderId="39" xfId="0" applyNumberFormat="1" applyFont="1" applyFill="1" applyBorder="1" applyAlignment="1">
      <alignment horizontal="center"/>
    </xf>
    <xf numFmtId="0" fontId="6" fillId="0" borderId="0" xfId="0" applyFont="1"/>
    <xf numFmtId="166" fontId="12" fillId="0" borderId="0" xfId="0" applyNumberFormat="1" applyFont="1" applyAlignment="1">
      <alignment horizontal="center"/>
    </xf>
    <xf numFmtId="9" fontId="6" fillId="0" borderId="0" xfId="0" applyNumberFormat="1" applyFont="1" applyAlignment="1">
      <alignment horizontal="center"/>
    </xf>
    <xf numFmtId="0" fontId="13" fillId="0" borderId="0" xfId="0" applyFont="1"/>
    <xf numFmtId="3" fontId="6" fillId="0" borderId="0" xfId="0" applyNumberFormat="1" applyFont="1"/>
    <xf numFmtId="165" fontId="6" fillId="0" borderId="0" xfId="0" quotePrefix="1" applyNumberFormat="1" applyFont="1"/>
    <xf numFmtId="0" fontId="11" fillId="0" borderId="0" xfId="0" applyFont="1"/>
    <xf numFmtId="0" fontId="14" fillId="0" borderId="1" xfId="0" applyFont="1" applyBorder="1" applyAlignment="1">
      <alignment horizontal="left"/>
    </xf>
    <xf numFmtId="0" fontId="31" fillId="0" borderId="37" xfId="0" applyFont="1" applyBorder="1"/>
    <xf numFmtId="0" fontId="8" fillId="6" borderId="44" xfId="0" applyFont="1" applyFill="1" applyBorder="1" applyAlignment="1">
      <alignment horizontal="left"/>
    </xf>
    <xf numFmtId="164" fontId="45" fillId="0" borderId="14" xfId="0" applyNumberFormat="1" applyFont="1" applyBorder="1"/>
    <xf numFmtId="164" fontId="45" fillId="0" borderId="7" xfId="0" applyNumberFormat="1" applyFont="1" applyBorder="1"/>
    <xf numFmtId="164" fontId="45" fillId="0" borderId="7" xfId="0" applyNumberFormat="1" applyFont="1" applyBorder="1" applyAlignment="1">
      <alignment horizontal="center"/>
    </xf>
    <xf numFmtId="166" fontId="45" fillId="0" borderId="14" xfId="0" applyNumberFormat="1" applyFont="1" applyBorder="1"/>
    <xf numFmtId="166" fontId="45" fillId="0" borderId="7" xfId="0" applyNumberFormat="1" applyFont="1" applyBorder="1"/>
    <xf numFmtId="166" fontId="45" fillId="0" borderId="8" xfId="0" applyNumberFormat="1" applyFont="1" applyBorder="1"/>
    <xf numFmtId="166" fontId="45" fillId="0" borderId="16" xfId="0" applyNumberFormat="1" applyFont="1" applyBorder="1"/>
    <xf numFmtId="164" fontId="45" fillId="0" borderId="65" xfId="0" applyNumberFormat="1" applyFont="1" applyBorder="1"/>
    <xf numFmtId="166" fontId="46" fillId="0" borderId="17" xfId="0" applyNumberFormat="1" applyFont="1" applyBorder="1"/>
    <xf numFmtId="166" fontId="46" fillId="0" borderId="12" xfId="0" applyNumberFormat="1" applyFont="1" applyBorder="1"/>
    <xf numFmtId="166" fontId="46" fillId="0" borderId="34" xfId="0" applyNumberFormat="1" applyFont="1" applyBorder="1"/>
    <xf numFmtId="166" fontId="46" fillId="0" borderId="29" xfId="0" applyNumberFormat="1" applyFont="1" applyBorder="1"/>
    <xf numFmtId="166" fontId="46" fillId="0" borderId="57" xfId="0" applyNumberFormat="1" applyFont="1" applyBorder="1"/>
    <xf numFmtId="164" fontId="16" fillId="0" borderId="65" xfId="0" applyNumberFormat="1" applyFont="1" applyBorder="1" applyAlignment="1">
      <alignment vertical="center"/>
    </xf>
    <xf numFmtId="0" fontId="49" fillId="0" borderId="0" xfId="0" applyFont="1"/>
    <xf numFmtId="0" fontId="50" fillId="0" borderId="0" xfId="0" applyFont="1"/>
    <xf numFmtId="0" fontId="47" fillId="11" borderId="76" xfId="0" applyFont="1" applyFill="1" applyBorder="1" applyAlignment="1">
      <alignment horizontal="center" vertical="center"/>
    </xf>
    <xf numFmtId="0" fontId="47" fillId="11" borderId="89" xfId="0" applyFont="1" applyFill="1" applyBorder="1" applyAlignment="1">
      <alignment horizontal="center" vertical="center"/>
    </xf>
    <xf numFmtId="0" fontId="47" fillId="11" borderId="99" xfId="0" applyFont="1" applyFill="1" applyBorder="1" applyAlignment="1">
      <alignment horizontal="center" vertical="center"/>
    </xf>
    <xf numFmtId="0" fontId="0" fillId="0" borderId="8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97" xfId="0" applyBorder="1" applyAlignment="1">
      <alignment vertical="center"/>
    </xf>
    <xf numFmtId="0" fontId="47" fillId="0" borderId="9" xfId="0" applyFont="1" applyBorder="1" applyAlignment="1">
      <alignment vertical="center"/>
    </xf>
    <xf numFmtId="0" fontId="47" fillId="0" borderId="72" xfId="0" applyFont="1" applyBorder="1" applyAlignment="1">
      <alignment vertical="center"/>
    </xf>
    <xf numFmtId="0" fontId="51" fillId="0" borderId="74" xfId="0" applyFont="1" applyBorder="1" applyAlignment="1">
      <alignment vertical="center"/>
    </xf>
    <xf numFmtId="0" fontId="0" fillId="0" borderId="74" xfId="0" applyBorder="1" applyAlignment="1">
      <alignment vertical="center"/>
    </xf>
    <xf numFmtId="0" fontId="51" fillId="0" borderId="74" xfId="0" applyFont="1" applyBorder="1" applyAlignment="1">
      <alignment horizontal="center" vertical="center"/>
    </xf>
    <xf numFmtId="166" fontId="0" fillId="0" borderId="100" xfId="0" applyNumberFormat="1" applyBorder="1" applyAlignment="1">
      <alignment vertical="center"/>
    </xf>
    <xf numFmtId="0" fontId="51" fillId="0" borderId="75" xfId="0" applyFont="1" applyBorder="1" applyAlignment="1">
      <alignment vertical="center"/>
    </xf>
    <xf numFmtId="0" fontId="0" fillId="0" borderId="75" xfId="0" applyBorder="1" applyAlignment="1">
      <alignment vertical="center"/>
    </xf>
    <xf numFmtId="0" fontId="51" fillId="0" borderId="75" xfId="0" applyFont="1" applyBorder="1" applyAlignment="1">
      <alignment horizontal="center" vertical="center"/>
    </xf>
    <xf numFmtId="166" fontId="0" fillId="0" borderId="101" xfId="0" applyNumberFormat="1" applyBorder="1" applyAlignment="1">
      <alignment vertical="center"/>
    </xf>
    <xf numFmtId="0" fontId="51" fillId="0" borderId="93" xfId="0" applyFont="1" applyBorder="1" applyAlignment="1">
      <alignment horizontal="center" vertical="center"/>
    </xf>
    <xf numFmtId="0" fontId="51" fillId="0" borderId="73" xfId="0" applyFont="1" applyBorder="1" applyAlignment="1">
      <alignment vertical="center"/>
    </xf>
    <xf numFmtId="166" fontId="51" fillId="0" borderId="73" xfId="0" applyNumberFormat="1" applyFont="1" applyBorder="1" applyAlignment="1">
      <alignment vertical="center"/>
    </xf>
    <xf numFmtId="0" fontId="0" fillId="0" borderId="73" xfId="0" applyBorder="1" applyAlignment="1">
      <alignment vertical="center"/>
    </xf>
    <xf numFmtId="0" fontId="51" fillId="0" borderId="73" xfId="0" applyFont="1" applyBorder="1" applyAlignment="1">
      <alignment horizontal="center" vertical="center"/>
    </xf>
    <xf numFmtId="166" fontId="0" fillId="0" borderId="103" xfId="0" applyNumberFormat="1" applyBorder="1" applyAlignment="1">
      <alignment vertical="center"/>
    </xf>
    <xf numFmtId="0" fontId="51" fillId="0" borderId="90" xfId="0" applyFont="1" applyBorder="1" applyAlignment="1">
      <alignment horizontal="center" vertical="center"/>
    </xf>
    <xf numFmtId="166" fontId="51" fillId="0" borderId="74" xfId="0" applyNumberFormat="1" applyFont="1" applyBorder="1" applyAlignment="1">
      <alignment vertical="center"/>
    </xf>
    <xf numFmtId="0" fontId="51" fillId="0" borderId="91" xfId="0" applyFont="1" applyBorder="1" applyAlignment="1">
      <alignment horizontal="center" vertical="center"/>
    </xf>
    <xf numFmtId="166" fontId="51" fillId="0" borderId="75" xfId="0" applyNumberFormat="1" applyFont="1" applyBorder="1" applyAlignment="1">
      <alignment vertical="center"/>
    </xf>
    <xf numFmtId="0" fontId="47" fillId="0" borderId="94" xfId="0" applyFont="1" applyBorder="1" applyAlignment="1">
      <alignment vertical="center"/>
    </xf>
    <xf numFmtId="0" fontId="0" fillId="0" borderId="7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94" xfId="0" applyBorder="1" applyAlignment="1">
      <alignment vertical="center"/>
    </xf>
    <xf numFmtId="0" fontId="0" fillId="0" borderId="82" xfId="0" applyBorder="1" applyAlignment="1">
      <alignment vertical="center"/>
    </xf>
    <xf numFmtId="0" fontId="47" fillId="0" borderId="0" xfId="0" applyFont="1" applyAlignment="1">
      <alignment horizontal="center" vertical="center"/>
    </xf>
    <xf numFmtId="166" fontId="53" fillId="0" borderId="99" xfId="0" applyNumberFormat="1" applyFont="1" applyBorder="1" applyAlignment="1">
      <alignment horizontal="center" vertical="center"/>
    </xf>
    <xf numFmtId="166" fontId="54" fillId="0" borderId="100" xfId="0" applyNumberFormat="1" applyFont="1" applyBorder="1" applyAlignment="1">
      <alignment horizontal="center" vertical="center"/>
    </xf>
    <xf numFmtId="166" fontId="52" fillId="0" borderId="100" xfId="0" applyNumberFormat="1" applyFont="1" applyBorder="1" applyAlignment="1">
      <alignment horizontal="center" vertical="center"/>
    </xf>
    <xf numFmtId="166" fontId="53" fillId="0" borderId="100" xfId="0" applyNumberFormat="1" applyFont="1" applyBorder="1" applyAlignment="1">
      <alignment horizontal="center" vertical="center"/>
    </xf>
    <xf numFmtId="166" fontId="56" fillId="0" borderId="100" xfId="0" applyNumberFormat="1" applyFont="1" applyBorder="1" applyAlignment="1">
      <alignment horizontal="center" vertical="center"/>
    </xf>
    <xf numFmtId="0" fontId="0" fillId="0" borderId="95" xfId="0" applyBorder="1" applyAlignment="1">
      <alignment vertical="center"/>
    </xf>
    <xf numFmtId="0" fontId="0" fillId="0" borderId="84" xfId="0" applyBorder="1" applyAlignment="1">
      <alignment vertical="center"/>
    </xf>
    <xf numFmtId="166" fontId="55" fillId="0" borderId="107" xfId="0" applyNumberFormat="1" applyFont="1" applyBorder="1" applyAlignment="1">
      <alignment horizontal="center" vertical="center"/>
    </xf>
    <xf numFmtId="0" fontId="57" fillId="8" borderId="83" xfId="0" applyFont="1" applyFill="1" applyBorder="1" applyAlignment="1">
      <alignment horizontal="center" vertical="center" shrinkToFit="1"/>
    </xf>
    <xf numFmtId="0" fontId="58" fillId="0" borderId="90" xfId="0" applyFont="1" applyBorder="1" applyAlignment="1">
      <alignment horizontal="center" vertical="center"/>
    </xf>
    <xf numFmtId="0" fontId="59" fillId="0" borderId="74" xfId="0" applyFont="1" applyBorder="1" applyAlignment="1">
      <alignment vertical="center"/>
    </xf>
    <xf numFmtId="166" fontId="59" fillId="0" borderId="74" xfId="0" applyNumberFormat="1" applyFont="1" applyBorder="1" applyAlignment="1">
      <alignment vertical="center"/>
    </xf>
    <xf numFmtId="0" fontId="59" fillId="0" borderId="74" xfId="0" applyFont="1" applyBorder="1" applyAlignment="1">
      <alignment horizontal="center" vertical="center"/>
    </xf>
    <xf numFmtId="166" fontId="61" fillId="0" borderId="100" xfId="0" applyNumberFormat="1" applyFont="1" applyBorder="1" applyAlignment="1">
      <alignment horizontal="center" vertical="center"/>
    </xf>
    <xf numFmtId="0" fontId="29" fillId="6" borderId="3" xfId="0" applyFont="1" applyFill="1" applyBorder="1" applyAlignment="1">
      <alignment horizontal="right" vertical="center"/>
    </xf>
    <xf numFmtId="0" fontId="29" fillId="6" borderId="4" xfId="0" applyFont="1" applyFill="1" applyBorder="1" applyAlignment="1">
      <alignment horizontal="right" vertical="center"/>
    </xf>
    <xf numFmtId="0" fontId="33" fillId="6" borderId="5" xfId="0" applyFont="1" applyFill="1" applyBorder="1" applyAlignment="1">
      <alignment horizontal="right"/>
    </xf>
    <xf numFmtId="0" fontId="33" fillId="6" borderId="0" xfId="0" applyFont="1" applyFill="1" applyAlignment="1">
      <alignment horizontal="right"/>
    </xf>
    <xf numFmtId="0" fontId="33" fillId="6" borderId="3" xfId="0" applyFont="1" applyFill="1" applyBorder="1" applyAlignment="1">
      <alignment horizontal="right"/>
    </xf>
    <xf numFmtId="0" fontId="33" fillId="6" borderId="4" xfId="0" applyFont="1" applyFill="1" applyBorder="1" applyAlignment="1">
      <alignment horizontal="right"/>
    </xf>
    <xf numFmtId="0" fontId="28" fillId="6" borderId="3" xfId="0" applyFont="1" applyFill="1" applyBorder="1" applyAlignment="1">
      <alignment horizontal="right"/>
    </xf>
    <xf numFmtId="0" fontId="28" fillId="6" borderId="4" xfId="0" applyFont="1" applyFill="1" applyBorder="1" applyAlignment="1">
      <alignment horizontal="right"/>
    </xf>
    <xf numFmtId="0" fontId="6" fillId="2" borderId="20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16" fillId="2" borderId="68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8" fillId="6" borderId="9" xfId="0" applyFont="1" applyFill="1" applyBorder="1" applyAlignment="1">
      <alignment horizontal="center"/>
    </xf>
    <xf numFmtId="0" fontId="18" fillId="6" borderId="52" xfId="0" applyFont="1" applyFill="1" applyBorder="1" applyAlignment="1">
      <alignment horizontal="center"/>
    </xf>
    <xf numFmtId="0" fontId="24" fillId="8" borderId="46" xfId="0" applyFont="1" applyFill="1" applyBorder="1" applyAlignment="1">
      <alignment horizontal="center" vertical="center"/>
    </xf>
    <xf numFmtId="0" fontId="24" fillId="8" borderId="47" xfId="0" applyFont="1" applyFill="1" applyBorder="1" applyAlignment="1">
      <alignment horizontal="center" vertical="center"/>
    </xf>
    <xf numFmtId="0" fontId="25" fillId="8" borderId="47" xfId="1" applyFont="1" applyFill="1" applyBorder="1" applyAlignment="1" applyProtection="1">
      <alignment horizontal="center" vertical="center"/>
    </xf>
    <xf numFmtId="0" fontId="25" fillId="8" borderId="48" xfId="1" applyFont="1" applyFill="1" applyBorder="1" applyAlignment="1" applyProtection="1">
      <alignment horizontal="center" vertical="center"/>
    </xf>
    <xf numFmtId="0" fontId="9" fillId="0" borderId="49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51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16" fontId="17" fillId="6" borderId="68" xfId="0" applyNumberFormat="1" applyFont="1" applyFill="1" applyBorder="1" applyAlignment="1">
      <alignment horizontal="center" vertical="center"/>
    </xf>
    <xf numFmtId="0" fontId="17" fillId="6" borderId="4" xfId="0" applyFont="1" applyFill="1" applyBorder="1" applyAlignment="1">
      <alignment horizontal="center" vertical="center"/>
    </xf>
    <xf numFmtId="0" fontId="17" fillId="6" borderId="10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/>
    </xf>
    <xf numFmtId="0" fontId="16" fillId="2" borderId="52" xfId="0" applyFont="1" applyFill="1" applyBorder="1" applyAlignment="1">
      <alignment horizontal="center"/>
    </xf>
    <xf numFmtId="16" fontId="17" fillId="6" borderId="4" xfId="0" applyNumberFormat="1" applyFont="1" applyFill="1" applyBorder="1" applyAlignment="1">
      <alignment horizontal="center" vertical="center"/>
    </xf>
    <xf numFmtId="16" fontId="17" fillId="6" borderId="10" xfId="0" applyNumberFormat="1" applyFont="1" applyFill="1" applyBorder="1" applyAlignment="1">
      <alignment horizontal="center" vertical="center"/>
    </xf>
    <xf numFmtId="49" fontId="16" fillId="2" borderId="9" xfId="0" applyNumberFormat="1" applyFont="1" applyFill="1" applyBorder="1" applyAlignment="1">
      <alignment horizontal="center"/>
    </xf>
    <xf numFmtId="49" fontId="16" fillId="2" borderId="52" xfId="0" applyNumberFormat="1" applyFont="1" applyFill="1" applyBorder="1" applyAlignment="1">
      <alignment horizontal="center"/>
    </xf>
    <xf numFmtId="20" fontId="17" fillId="6" borderId="4" xfId="0" applyNumberFormat="1" applyFont="1" applyFill="1" applyBorder="1" applyAlignment="1">
      <alignment horizontal="center" vertical="center"/>
    </xf>
    <xf numFmtId="20" fontId="17" fillId="6" borderId="10" xfId="0" applyNumberFormat="1" applyFont="1" applyFill="1" applyBorder="1" applyAlignment="1">
      <alignment horizontal="center" vertical="center"/>
    </xf>
    <xf numFmtId="16" fontId="16" fillId="2" borderId="3" xfId="0" applyNumberFormat="1" applyFont="1" applyFill="1" applyBorder="1" applyAlignment="1">
      <alignment horizontal="center"/>
    </xf>
    <xf numFmtId="0" fontId="16" fillId="2" borderId="53" xfId="0" applyFont="1" applyFill="1" applyBorder="1" applyAlignment="1">
      <alignment horizontal="center"/>
    </xf>
    <xf numFmtId="0" fontId="12" fillId="2" borderId="21" xfId="0" applyFont="1" applyFill="1" applyBorder="1" applyAlignment="1">
      <alignment horizontal="center"/>
    </xf>
    <xf numFmtId="0" fontId="12" fillId="2" borderId="22" xfId="0" applyFont="1" applyFill="1" applyBorder="1" applyAlignment="1">
      <alignment horizontal="center"/>
    </xf>
    <xf numFmtId="0" fontId="12" fillId="2" borderId="50" xfId="0" applyFont="1" applyFill="1" applyBorder="1" applyAlignment="1">
      <alignment horizontal="center"/>
    </xf>
    <xf numFmtId="0" fontId="44" fillId="0" borderId="38" xfId="0" applyFont="1" applyBorder="1" applyAlignment="1">
      <alignment horizontal="left" vertical="center" indent="2"/>
    </xf>
    <xf numFmtId="0" fontId="12" fillId="0" borderId="0" xfId="0" applyFont="1" applyAlignment="1">
      <alignment horizontal="left" vertical="center" indent="2"/>
    </xf>
    <xf numFmtId="0" fontId="44" fillId="0" borderId="38" xfId="1" applyFont="1" applyFill="1" applyBorder="1" applyAlignment="1" applyProtection="1">
      <alignment horizontal="left" vertical="center" indent="2"/>
    </xf>
    <xf numFmtId="0" fontId="12" fillId="0" borderId="0" xfId="1" applyFont="1" applyFill="1" applyBorder="1" applyAlignment="1" applyProtection="1">
      <alignment horizontal="left" vertical="center" indent="2"/>
    </xf>
    <xf numFmtId="0" fontId="44" fillId="0" borderId="42" xfId="1" applyFont="1" applyFill="1" applyBorder="1" applyAlignment="1" applyProtection="1">
      <alignment horizontal="left" vertical="center" indent="2"/>
    </xf>
    <xf numFmtId="0" fontId="35" fillId="0" borderId="1" xfId="1" applyFont="1" applyFill="1" applyBorder="1" applyAlignment="1" applyProtection="1">
      <alignment horizontal="left" vertical="center" indent="2"/>
    </xf>
    <xf numFmtId="0" fontId="44" fillId="0" borderId="38" xfId="0" applyFont="1" applyBorder="1" applyAlignment="1">
      <alignment horizontal="left" indent="2"/>
    </xf>
    <xf numFmtId="0" fontId="12" fillId="0" borderId="0" xfId="0" applyFont="1" applyAlignment="1">
      <alignment horizontal="left" indent="2"/>
    </xf>
    <xf numFmtId="0" fontId="43" fillId="0" borderId="70" xfId="1" applyFont="1" applyFill="1" applyBorder="1" applyAlignment="1" applyProtection="1">
      <alignment horizontal="left" vertical="center" indent="2"/>
    </xf>
    <xf numFmtId="0" fontId="11" fillId="0" borderId="71" xfId="1" applyFont="1" applyFill="1" applyBorder="1" applyAlignment="1" applyProtection="1">
      <alignment horizontal="left" vertical="center" indent="2"/>
    </xf>
    <xf numFmtId="0" fontId="43" fillId="0" borderId="38" xfId="0" applyFont="1" applyBorder="1" applyAlignment="1">
      <alignment horizontal="left" vertical="center" indent="2"/>
    </xf>
    <xf numFmtId="0" fontId="6" fillId="0" borderId="0" xfId="0" applyFont="1" applyAlignment="1">
      <alignment horizontal="left" vertical="center" indent="2"/>
    </xf>
    <xf numFmtId="0" fontId="52" fillId="0" borderId="80" xfId="0" applyFont="1" applyBorder="1" applyAlignment="1">
      <alignment horizontal="right" vertical="center"/>
    </xf>
    <xf numFmtId="0" fontId="52" fillId="0" borderId="74" xfId="0" applyFont="1" applyBorder="1" applyAlignment="1">
      <alignment horizontal="right" vertical="center"/>
    </xf>
    <xf numFmtId="0" fontId="57" fillId="8" borderId="87" xfId="0" applyFont="1" applyFill="1" applyBorder="1" applyAlignment="1">
      <alignment horizontal="center" vertical="center" shrinkToFit="1"/>
    </xf>
    <xf numFmtId="0" fontId="57" fillId="8" borderId="83" xfId="0" applyFont="1" applyFill="1" applyBorder="1" applyAlignment="1">
      <alignment horizontal="center" vertical="center" shrinkToFit="1"/>
    </xf>
    <xf numFmtId="0" fontId="57" fillId="8" borderId="96" xfId="0" applyFont="1" applyFill="1" applyBorder="1" applyAlignment="1">
      <alignment horizontal="center" vertical="center" shrinkToFit="1"/>
    </xf>
    <xf numFmtId="0" fontId="0" fillId="0" borderId="88" xfId="0" applyBorder="1" applyAlignment="1">
      <alignment vertical="center"/>
    </xf>
    <xf numFmtId="0" fontId="47" fillId="0" borderId="9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60" fillId="0" borderId="9" xfId="0" applyFont="1" applyBorder="1" applyAlignment="1">
      <alignment horizontal="center" vertical="center"/>
    </xf>
    <xf numFmtId="0" fontId="0" fillId="0" borderId="72" xfId="0" applyBorder="1" applyAlignment="1">
      <alignment vertical="center"/>
    </xf>
    <xf numFmtId="0" fontId="59" fillId="0" borderId="9" xfId="0" applyFont="1" applyBorder="1" applyAlignment="1">
      <alignment horizontal="center" vertical="center"/>
    </xf>
    <xf numFmtId="0" fontId="0" fillId="0" borderId="9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7" fontId="59" fillId="0" borderId="9" xfId="0" applyNumberFormat="1" applyFont="1" applyBorder="1" applyAlignment="1">
      <alignment horizontal="center" vertical="center"/>
    </xf>
    <xf numFmtId="167" fontId="59" fillId="0" borderId="72" xfId="0" applyNumberFormat="1" applyFont="1" applyBorder="1" applyAlignment="1">
      <alignment horizontal="center" vertical="center"/>
    </xf>
    <xf numFmtId="0" fontId="0" fillId="0" borderId="98" xfId="0" applyBorder="1" applyAlignment="1">
      <alignment horizontal="center" vertical="center"/>
    </xf>
    <xf numFmtId="0" fontId="62" fillId="0" borderId="78" xfId="0" applyFont="1" applyBorder="1" applyAlignment="1">
      <alignment horizontal="left"/>
    </xf>
    <xf numFmtId="0" fontId="0" fillId="0" borderId="77" xfId="0" applyBorder="1"/>
    <xf numFmtId="0" fontId="0" fillId="0" borderId="102" xfId="0" applyBorder="1"/>
    <xf numFmtId="0" fontId="48" fillId="12" borderId="92" xfId="0" applyFont="1" applyFill="1" applyBorder="1" applyAlignment="1">
      <alignment vertical="center"/>
    </xf>
    <xf numFmtId="0" fontId="48" fillId="12" borderId="77" xfId="0" applyFont="1" applyFill="1" applyBorder="1" applyAlignment="1">
      <alignment vertical="center"/>
    </xf>
    <xf numFmtId="0" fontId="48" fillId="12" borderId="102" xfId="0" applyFont="1" applyFill="1" applyBorder="1" applyAlignment="1">
      <alignment vertical="center"/>
    </xf>
    <xf numFmtId="0" fontId="51" fillId="0" borderId="71" xfId="0" applyFont="1" applyBorder="1" applyAlignment="1">
      <alignment horizontal="left" vertical="center" wrapText="1"/>
    </xf>
    <xf numFmtId="0" fontId="0" fillId="0" borderId="71" xfId="0" applyBorder="1" applyAlignment="1">
      <alignment vertical="center"/>
    </xf>
    <xf numFmtId="0" fontId="0" fillId="0" borderId="10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05" xfId="0" applyBorder="1" applyAlignment="1">
      <alignment vertical="center"/>
    </xf>
    <xf numFmtId="0" fontId="0" fillId="0" borderId="81" xfId="0" applyBorder="1" applyAlignment="1">
      <alignment vertical="center"/>
    </xf>
    <xf numFmtId="0" fontId="0" fillId="0" borderId="106" xfId="0" applyBorder="1" applyAlignment="1">
      <alignment vertical="center"/>
    </xf>
    <xf numFmtId="0" fontId="53" fillId="0" borderId="79" xfId="0" applyFont="1" applyBorder="1" applyAlignment="1">
      <alignment horizontal="right" vertical="center"/>
    </xf>
    <xf numFmtId="0" fontId="53" fillId="0" borderId="76" xfId="0" applyFont="1" applyBorder="1" applyAlignment="1">
      <alignment horizontal="right" vertical="center"/>
    </xf>
    <xf numFmtId="0" fontId="54" fillId="0" borderId="80" xfId="0" applyFont="1" applyBorder="1" applyAlignment="1">
      <alignment horizontal="right" vertical="center"/>
    </xf>
    <xf numFmtId="9" fontId="61" fillId="0" borderId="74" xfId="0" applyNumberFormat="1" applyFont="1" applyBorder="1" applyAlignment="1">
      <alignment horizontal="right" vertical="center"/>
    </xf>
    <xf numFmtId="0" fontId="53" fillId="0" borderId="80" xfId="0" applyFont="1" applyBorder="1" applyAlignment="1">
      <alignment horizontal="right" vertical="center"/>
    </xf>
    <xf numFmtId="0" fontId="53" fillId="0" borderId="74" xfId="0" applyFont="1" applyBorder="1" applyAlignment="1">
      <alignment horizontal="right" vertical="center"/>
    </xf>
    <xf numFmtId="0" fontId="56" fillId="0" borderId="80" xfId="0" applyFont="1" applyBorder="1" applyAlignment="1">
      <alignment horizontal="right" vertical="center"/>
    </xf>
    <xf numFmtId="0" fontId="56" fillId="0" borderId="74" xfId="0" applyFont="1" applyBorder="1" applyAlignment="1">
      <alignment horizontal="right" vertical="center"/>
    </xf>
    <xf numFmtId="0" fontId="55" fillId="0" borderId="80" xfId="0" applyFont="1" applyBorder="1" applyAlignment="1">
      <alignment horizontal="right" vertical="center"/>
    </xf>
    <xf numFmtId="0" fontId="55" fillId="0" borderId="74" xfId="0" applyFont="1" applyBorder="1" applyAlignment="1">
      <alignment horizontal="right" vertical="center"/>
    </xf>
    <xf numFmtId="0" fontId="55" fillId="0" borderId="85" xfId="0" applyFont="1" applyBorder="1" applyAlignment="1">
      <alignment horizontal="right" vertical="center"/>
    </xf>
    <xf numFmtId="0" fontId="55" fillId="0" borderId="86" xfId="0" applyFont="1" applyBorder="1" applyAlignment="1">
      <alignment horizontal="right" vertical="center"/>
    </xf>
    <xf numFmtId="0" fontId="19" fillId="0" borderId="38" xfId="1" applyFont="1" applyBorder="1" applyAlignment="1" applyProtection="1">
      <alignment horizontal="left" vertical="center" indent="2"/>
    </xf>
    <xf numFmtId="0" fontId="19" fillId="0" borderId="0" xfId="1" applyFont="1" applyBorder="1" applyAlignment="1" applyProtection="1">
      <alignment horizontal="left" vertical="center" indent="2"/>
    </xf>
    <xf numFmtId="0" fontId="39" fillId="6" borderId="9" xfId="0" applyFont="1" applyFill="1" applyBorder="1" applyAlignment="1">
      <alignment horizontal="right"/>
    </xf>
    <xf numFmtId="0" fontId="19" fillId="2" borderId="42" xfId="1" applyFont="1" applyFill="1" applyBorder="1" applyAlignment="1" applyProtection="1">
      <alignment horizontal="left" vertical="center" indent="2"/>
    </xf>
    <xf numFmtId="0" fontId="19" fillId="2" borderId="1" xfId="1" applyFont="1" applyFill="1" applyBorder="1" applyAlignment="1" applyProtection="1">
      <alignment horizontal="left" vertical="center" indent="2"/>
    </xf>
    <xf numFmtId="0" fontId="20" fillId="2" borderId="38" xfId="0" applyFont="1" applyFill="1" applyBorder="1" applyAlignment="1">
      <alignment horizontal="left" vertical="center" indent="2"/>
    </xf>
    <xf numFmtId="0" fontId="20" fillId="2" borderId="0" xfId="0" applyFont="1" applyFill="1" applyAlignment="1">
      <alignment horizontal="left" vertical="center" indent="2"/>
    </xf>
    <xf numFmtId="0" fontId="10" fillId="0" borderId="38" xfId="0" applyFont="1" applyBorder="1" applyAlignment="1">
      <alignment horizontal="left" vertical="center" indent="2"/>
    </xf>
    <xf numFmtId="0" fontId="10" fillId="0" borderId="0" xfId="0" applyFont="1" applyAlignment="1">
      <alignment horizontal="left" vertical="center" indent="2"/>
    </xf>
    <xf numFmtId="0" fontId="27" fillId="6" borderId="9" xfId="0" applyFont="1" applyFill="1" applyBorder="1" applyAlignment="1">
      <alignment horizontal="right" indent="4"/>
    </xf>
    <xf numFmtId="0" fontId="20" fillId="0" borderId="38" xfId="0" applyFont="1" applyBorder="1" applyAlignment="1">
      <alignment horizontal="left" indent="2"/>
    </xf>
    <xf numFmtId="0" fontId="20" fillId="0" borderId="0" xfId="0" applyFont="1" applyAlignment="1">
      <alignment horizontal="left" indent="2"/>
    </xf>
    <xf numFmtId="0" fontId="10" fillId="2" borderId="38" xfId="0" applyFont="1" applyFill="1" applyBorder="1" applyAlignment="1">
      <alignment horizontal="left" vertical="center" indent="2"/>
    </xf>
    <xf numFmtId="0" fontId="10" fillId="2" borderId="0" xfId="0" applyFont="1" applyFill="1" applyAlignment="1">
      <alignment horizontal="left" vertical="center" indent="2"/>
    </xf>
    <xf numFmtId="0" fontId="27" fillId="6" borderId="9" xfId="0" applyFont="1" applyFill="1" applyBorder="1" applyAlignment="1">
      <alignment horizontal="right"/>
    </xf>
    <xf numFmtId="0" fontId="39" fillId="6" borderId="9" xfId="0" applyFont="1" applyFill="1" applyBorder="1" applyAlignment="1">
      <alignment horizontal="right" indent="4"/>
    </xf>
    <xf numFmtId="0" fontId="41" fillId="6" borderId="9" xfId="0" applyFont="1" applyFill="1" applyBorder="1" applyAlignment="1">
      <alignment horizontal="right"/>
    </xf>
    <xf numFmtId="0" fontId="10" fillId="0" borderId="38" xfId="1" applyFont="1" applyBorder="1" applyAlignment="1" applyProtection="1">
      <alignment horizontal="left" vertical="center" indent="2"/>
    </xf>
    <xf numFmtId="0" fontId="10" fillId="0" borderId="0" xfId="1" applyFont="1" applyBorder="1" applyAlignment="1" applyProtection="1">
      <alignment horizontal="left" vertical="center" indent="2"/>
    </xf>
    <xf numFmtId="0" fontId="37" fillId="10" borderId="46" xfId="0" applyFont="1" applyFill="1" applyBorder="1" applyAlignment="1">
      <alignment horizontal="center" vertical="center"/>
    </xf>
    <xf numFmtId="0" fontId="37" fillId="10" borderId="47" xfId="0" applyFont="1" applyFill="1" applyBorder="1" applyAlignment="1">
      <alignment horizontal="center" vertical="center"/>
    </xf>
    <xf numFmtId="0" fontId="38" fillId="10" borderId="47" xfId="1" applyFont="1" applyFill="1" applyBorder="1" applyAlignment="1" applyProtection="1">
      <alignment horizontal="center" vertical="center"/>
    </xf>
    <xf numFmtId="0" fontId="38" fillId="10" borderId="48" xfId="1" applyFont="1" applyFill="1" applyBorder="1" applyAlignment="1" applyProtection="1">
      <alignment horizontal="center" vertical="center"/>
    </xf>
    <xf numFmtId="0" fontId="16" fillId="2" borderId="10" xfId="0" applyFont="1" applyFill="1" applyBorder="1" applyAlignment="1">
      <alignment horizontal="left"/>
    </xf>
    <xf numFmtId="0" fontId="16" fillId="2" borderId="9" xfId="0" applyFont="1" applyFill="1" applyBorder="1" applyAlignment="1">
      <alignment horizontal="left"/>
    </xf>
    <xf numFmtId="16" fontId="17" fillId="6" borderId="10" xfId="0" applyNumberFormat="1" applyFont="1" applyFill="1" applyBorder="1" applyAlignment="1">
      <alignment horizontal="center"/>
    </xf>
    <xf numFmtId="0" fontId="17" fillId="6" borderId="9" xfId="0" applyFont="1" applyFill="1" applyBorder="1" applyAlignment="1">
      <alignment horizontal="center"/>
    </xf>
    <xf numFmtId="0" fontId="12" fillId="2" borderId="66" xfId="0" applyFont="1" applyFill="1" applyBorder="1" applyAlignment="1">
      <alignment horizontal="center"/>
    </xf>
    <xf numFmtId="0" fontId="17" fillId="6" borderId="1" xfId="0" applyFont="1" applyFill="1" applyBorder="1" applyAlignment="1">
      <alignment horizontal="center"/>
    </xf>
    <xf numFmtId="0" fontId="17" fillId="6" borderId="1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7"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>
          <bgColor theme="6" tint="0.5999633777886288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42A2B"/>
      <color rgb="FFB44C49"/>
      <color rgb="FFFF98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://wa.me/56956263432" TargetMode="External"/><Relationship Id="rId2" Type="http://schemas.openxmlformats.org/officeDocument/2006/relationships/image" Target="../media/image6.jpeg"/><Relationship Id="rId1" Type="http://schemas.openxmlformats.org/officeDocument/2006/relationships/image" Target="../media/image5.png"/><Relationship Id="rId4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735118</xdr:colOff>
      <xdr:row>69</xdr:row>
      <xdr:rowOff>239323</xdr:rowOff>
    </xdr:from>
    <xdr:to>
      <xdr:col>5</xdr:col>
      <xdr:colOff>1850809</xdr:colOff>
      <xdr:row>76</xdr:row>
      <xdr:rowOff>325119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011BB9B-695D-496C-8AC4-BF65570ADD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160951" y="53720434"/>
          <a:ext cx="5521604" cy="5726431"/>
        </a:xfrm>
        <a:prstGeom prst="rect">
          <a:avLst/>
        </a:prstGeom>
      </xdr:spPr>
    </xdr:pic>
    <xdr:clientData/>
  </xdr:twoCellAnchor>
  <xdr:twoCellAnchor editAs="oneCell">
    <xdr:from>
      <xdr:col>1</xdr:col>
      <xdr:colOff>1211085</xdr:colOff>
      <xdr:row>1</xdr:row>
      <xdr:rowOff>467500</xdr:rowOff>
    </xdr:from>
    <xdr:to>
      <xdr:col>2</xdr:col>
      <xdr:colOff>11705872</xdr:colOff>
      <xdr:row>5</xdr:row>
      <xdr:rowOff>98212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21CB90F-05AF-4533-9938-E0B7D55C941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08" b="22094"/>
        <a:stretch/>
      </xdr:blipFill>
      <xdr:spPr bwMode="auto">
        <a:xfrm>
          <a:off x="3433585" y="1208333"/>
          <a:ext cx="12300304" cy="26998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1753588</xdr:colOff>
      <xdr:row>7</xdr:row>
      <xdr:rowOff>458047</xdr:rowOff>
    </xdr:from>
    <xdr:to>
      <xdr:col>15</xdr:col>
      <xdr:colOff>765246</xdr:colOff>
      <xdr:row>9</xdr:row>
      <xdr:rowOff>408235</xdr:rowOff>
    </xdr:to>
    <xdr:sp macro="[0]!imprimirbodega3" textlink="">
      <xdr:nvSpPr>
        <xdr:cNvPr id="5" name="BTN_IMPRIMIR">
          <a:extLst>
            <a:ext uri="{FF2B5EF4-FFF2-40B4-BE49-F238E27FC236}">
              <a16:creationId xmlns:a16="http://schemas.microsoft.com/office/drawing/2014/main" id="{EE7A4581-F62A-42A0-A3FE-C57A83EAFF7F}"/>
            </a:ext>
          </a:extLst>
        </xdr:cNvPr>
        <xdr:cNvSpPr/>
      </xdr:nvSpPr>
      <xdr:spPr>
        <a:xfrm>
          <a:off x="48637755" y="5820269"/>
          <a:ext cx="5961380" cy="1502410"/>
        </a:xfrm>
        <a:prstGeom prst="roundRect">
          <a:avLst/>
        </a:prstGeom>
        <a:solidFill>
          <a:srgbClr val="1F4E79"/>
        </a:solidFill>
        <a:ln w="25400" cap="flat" cmpd="sng" algn="ctr">
          <a:solidFill>
            <a:srgbClr val="404040"/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0" lang="es-CL" sz="3400" b="1" i="0" u="none" strike="noStrike" kern="0" cap="none" spc="0" normalizeH="0" baseline="0" noProof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Arial"/>
              <a:cs typeface="Arial"/>
            </a:rPr>
            <a:t>IMPRIMIR BODEGA </a:t>
          </a:r>
        </a:p>
      </xdr:txBody>
    </xdr:sp>
    <xdr:clientData/>
  </xdr:twoCellAnchor>
  <xdr:twoCellAnchor>
    <xdr:from>
      <xdr:col>9</xdr:col>
      <xdr:colOff>1753588</xdr:colOff>
      <xdr:row>4</xdr:row>
      <xdr:rowOff>769056</xdr:rowOff>
    </xdr:from>
    <xdr:to>
      <xdr:col>15</xdr:col>
      <xdr:colOff>765246</xdr:colOff>
      <xdr:row>6</xdr:row>
      <xdr:rowOff>711624</xdr:rowOff>
    </xdr:to>
    <xdr:sp macro="[0]!BODEGAAAA" textlink="">
      <xdr:nvSpPr>
        <xdr:cNvPr id="10" name="BTN_BODEGA">
          <a:extLst>
            <a:ext uri="{FF2B5EF4-FFF2-40B4-BE49-F238E27FC236}">
              <a16:creationId xmlns:a16="http://schemas.microsoft.com/office/drawing/2014/main" id="{DAE3193B-C787-41F0-84D0-8C5DF0D0B964}"/>
            </a:ext>
          </a:extLst>
        </xdr:cNvPr>
        <xdr:cNvSpPr/>
      </xdr:nvSpPr>
      <xdr:spPr>
        <a:xfrm>
          <a:off x="48637755" y="3802945"/>
          <a:ext cx="5961380" cy="1494790"/>
        </a:xfrm>
        <a:prstGeom prst="roundRect">
          <a:avLst/>
        </a:prstGeom>
        <a:solidFill>
          <a:srgbClr val="C00000"/>
        </a:solidFill>
        <a:ln w="25400" cap="flat" cmpd="sng" algn="ctr">
          <a:solidFill>
            <a:srgbClr val="404040"/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0" lang="es-CL" sz="3400" b="1" i="0" u="none" strike="noStrike" kern="0" cap="none" spc="0" normalizeH="0" baseline="0" noProof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Arial"/>
              <a:cs typeface="Arial"/>
            </a:rPr>
            <a:t>IMPRIMIR CLIENTE</a:t>
          </a:r>
        </a:p>
      </xdr:txBody>
    </xdr:sp>
    <xdr:clientData/>
  </xdr:twoCellAnchor>
  <xdr:twoCellAnchor>
    <xdr:from>
      <xdr:col>34</xdr:col>
      <xdr:colOff>626604</xdr:colOff>
      <xdr:row>1</xdr:row>
      <xdr:rowOff>159033</xdr:rowOff>
    </xdr:from>
    <xdr:to>
      <xdr:col>42</xdr:col>
      <xdr:colOff>377190</xdr:colOff>
      <xdr:row>3</xdr:row>
      <xdr:rowOff>125448</xdr:rowOff>
    </xdr:to>
    <xdr:sp macro="[0]!BORRAROTODO" textlink="">
      <xdr:nvSpPr>
        <xdr:cNvPr id="11" name="BTN_REINICIAR">
          <a:extLst>
            <a:ext uri="{FF2B5EF4-FFF2-40B4-BE49-F238E27FC236}">
              <a16:creationId xmlns:a16="http://schemas.microsoft.com/office/drawing/2014/main" id="{C543D175-0953-4C09-B20F-BD0A1DF9146D}"/>
            </a:ext>
          </a:extLst>
        </xdr:cNvPr>
        <xdr:cNvSpPr/>
      </xdr:nvSpPr>
      <xdr:spPr>
        <a:xfrm>
          <a:off x="69206604" y="899866"/>
          <a:ext cx="5959475" cy="1483360"/>
        </a:xfrm>
        <a:prstGeom prst="roundRect">
          <a:avLst/>
        </a:prstGeom>
        <a:solidFill>
          <a:srgbClr val="548235"/>
        </a:solidFill>
        <a:ln w="25400" cap="flat" cmpd="sng" algn="ctr">
          <a:solidFill>
            <a:srgbClr val="404040"/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0" lang="es-CL" sz="3400" b="1" i="0" u="none" strike="noStrike" kern="0" cap="none" spc="0" normalizeH="0" baseline="0" noProof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Arial"/>
              <a:cs typeface="Arial"/>
            </a:rPr>
            <a:t>REINICIAR HOJA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127000</xdr:colOff>
      <xdr:row>1</xdr:row>
      <xdr:rowOff>330200</xdr:rowOff>
    </xdr:from>
    <xdr:to>
      <xdr:col>2</xdr:col>
      <xdr:colOff>10574020</xdr:colOff>
      <xdr:row>5</xdr:row>
      <xdr:rowOff>398780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D45A95-58FA-40AB-8D94-F143249352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3" t="27259" r="20198" b="37416"/>
        <a:stretch/>
      </xdr:blipFill>
      <xdr:spPr>
        <a:xfrm>
          <a:off x="2369185" y="1059815"/>
          <a:ext cx="12252960" cy="3091815"/>
        </a:xfrm>
        <a:prstGeom prst="rect">
          <a:avLst/>
        </a:prstGeom>
      </xdr:spPr>
    </xdr:pic>
    <xdr:clientData/>
  </xdr:twoCellAnchor>
  <xdr:twoCellAnchor editAs="oneCell">
    <xdr:from>
      <xdr:col>2</xdr:col>
      <xdr:colOff>5642540</xdr:colOff>
      <xdr:row>65</xdr:row>
      <xdr:rowOff>222109</xdr:rowOff>
    </xdr:from>
    <xdr:to>
      <xdr:col>2</xdr:col>
      <xdr:colOff>10765893</xdr:colOff>
      <xdr:row>72</xdr:row>
      <xdr:rowOff>439330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8455B47-4947-4B55-B78D-449F1F7945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4207" y="50739887"/>
          <a:ext cx="5119543" cy="5865475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1</xdr:row>
      <xdr:rowOff>330200</xdr:rowOff>
    </xdr:from>
    <xdr:to>
      <xdr:col>2</xdr:col>
      <xdr:colOff>10570210</xdr:colOff>
      <xdr:row>5</xdr:row>
      <xdr:rowOff>402590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2BC1036-BD79-4C05-AE62-4758A97D03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3" t="27259" r="20198" b="37416"/>
        <a:stretch/>
      </xdr:blipFill>
      <xdr:spPr>
        <a:xfrm>
          <a:off x="2369185" y="1059815"/>
          <a:ext cx="12249150" cy="3095625"/>
        </a:xfrm>
        <a:prstGeom prst="rect">
          <a:avLst/>
        </a:prstGeom>
      </xdr:spPr>
    </xdr:pic>
    <xdr:clientData/>
  </xdr:twoCellAnchor>
  <xdr:twoCellAnchor editAs="oneCell">
    <xdr:from>
      <xdr:col>4</xdr:col>
      <xdr:colOff>987778</xdr:colOff>
      <xdr:row>65</xdr:row>
      <xdr:rowOff>141110</xdr:rowOff>
    </xdr:from>
    <xdr:to>
      <xdr:col>5</xdr:col>
      <xdr:colOff>2974763</xdr:colOff>
      <xdr:row>72</xdr:row>
      <xdr:rowOff>548741</xdr:rowOff>
    </xdr:to>
    <xdr:pic>
      <xdr:nvPicPr>
        <xdr:cNvPr id="5" name="Imagen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C6E0B45-CB4B-4B4B-BFE5-6BEA50B3D52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390"/>
        <a:stretch/>
      </xdr:blipFill>
      <xdr:spPr bwMode="auto">
        <a:xfrm>
          <a:off x="20352103" y="49754930"/>
          <a:ext cx="5444560" cy="5972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  <wetp:taskpane dockstate="right" visibility="0" width="350" row="6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EDACB40D-7289-4278-9C37-15C613B520D1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2e93ef30-e234-4b27-bfc3-c2c36c4254b4&quot;"/>
  </we:properties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7F8A0D0-18FE-4CC5-8CF9-4A5877418E62}">
  <we:reference id="wa200010725" version="1.0.0.1" store="es-ES" storeType="OMEX"/>
  <we:alternateReferences>
    <we:reference id="WA200010725" version="1.0.0.1" store="" storeType="OMEX"/>
  </we:alternateReferences>
  <we:properties>
    <we:property name="claude.fileId" value="&quot;d90732d5-8fac-4104-bfe9-64da3ffafbb4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aps.app.goo.gl/k8irBBUSvtp826919" TargetMode="External"/><Relationship Id="rId1" Type="http://schemas.openxmlformats.org/officeDocument/2006/relationships/hyperlink" Target="mailto:VAJILLASAGUAYO@GMAIL.COM" TargetMode="External"/><Relationship Id="rId5" Type="http://schemas.openxmlformats.org/officeDocument/2006/relationships/image" Target="../media/image1.png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VAJILLASAGUAYO@GMAIL.COM" TargetMode="External"/><Relationship Id="rId2" Type="http://schemas.openxmlformats.org/officeDocument/2006/relationships/hyperlink" Target="http://www.vajillasaguayo.com/" TargetMode="External"/><Relationship Id="rId1" Type="http://schemas.openxmlformats.org/officeDocument/2006/relationships/hyperlink" Target="mailto:VAJILLASAGIUAYO@GAMIL.COM" TargetMode="External"/><Relationship Id="rId6" Type="http://schemas.openxmlformats.org/officeDocument/2006/relationships/image" Target="../media/image4.png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HZ78"/>
  <sheetViews>
    <sheetView tabSelected="1" view="pageBreakPreview" topLeftCell="A3" zoomScale="27" zoomScaleNormal="82" zoomScaleSheetLayoutView="30" workbookViewId="0">
      <selection activeCell="H42" sqref="H42"/>
    </sheetView>
  </sheetViews>
  <sheetFormatPr baseColWidth="10" defaultColWidth="11.453125" defaultRowHeight="27" customHeight="1" x14ac:dyDescent="0.65"/>
  <cols>
    <col min="1" max="1" width="32.6328125" style="10" customWidth="1"/>
    <col min="2" max="2" width="26.36328125" style="11" customWidth="1"/>
    <col min="3" max="3" width="194" style="11" customWidth="1"/>
    <col min="4" max="4" width="45.08984375" style="11" customWidth="1"/>
    <col min="5" max="5" width="64.36328125" style="11" customWidth="1"/>
    <col min="6" max="6" width="41.453125" style="11" customWidth="1"/>
    <col min="7" max="7" width="165.453125" style="11" customWidth="1"/>
    <col min="8" max="8" width="43.81640625" style="11" customWidth="1"/>
    <col min="9" max="9" width="70.90625" style="11" customWidth="1"/>
    <col min="10" max="10" width="44.6328125" style="10" customWidth="1"/>
    <col min="11" max="234" width="11.453125" style="10"/>
    <col min="235" max="16384" width="11.453125" style="11"/>
  </cols>
  <sheetData>
    <row r="1" spans="2:26" ht="57.65" customHeight="1" x14ac:dyDescent="0.65">
      <c r="B1" s="211" t="s">
        <v>32</v>
      </c>
      <c r="C1" s="212"/>
      <c r="D1" s="212" t="s">
        <v>64</v>
      </c>
      <c r="E1" s="212"/>
      <c r="F1" s="212"/>
      <c r="G1" s="79" t="s">
        <v>66</v>
      </c>
      <c r="H1" s="213" t="s">
        <v>65</v>
      </c>
      <c r="I1" s="214"/>
    </row>
    <row r="2" spans="2:26" ht="57.75" customHeight="1" x14ac:dyDescent="0.9">
      <c r="B2" s="215"/>
      <c r="C2" s="216"/>
      <c r="D2" s="204" t="s">
        <v>184</v>
      </c>
      <c r="E2" s="204"/>
      <c r="F2" s="205"/>
      <c r="G2" s="232" t="s">
        <v>191</v>
      </c>
      <c r="H2" s="233"/>
      <c r="I2" s="234"/>
    </row>
    <row r="3" spans="2:26" ht="60" customHeight="1" x14ac:dyDescent="1.1499999999999999">
      <c r="B3" s="217"/>
      <c r="C3" s="218"/>
      <c r="D3" s="206"/>
      <c r="E3" s="207"/>
      <c r="F3" s="208"/>
      <c r="G3" s="12" t="s">
        <v>52</v>
      </c>
      <c r="H3" s="209"/>
      <c r="I3" s="210"/>
    </row>
    <row r="4" spans="2:26" ht="60" customHeight="1" x14ac:dyDescent="1.1499999999999999">
      <c r="B4" s="217"/>
      <c r="C4" s="218"/>
      <c r="D4" s="219"/>
      <c r="E4" s="220"/>
      <c r="F4" s="221"/>
      <c r="G4" s="12" t="s">
        <v>207</v>
      </c>
      <c r="H4" s="222"/>
      <c r="I4" s="223"/>
    </row>
    <row r="5" spans="2:26" ht="60" customHeight="1" x14ac:dyDescent="1.1499999999999999">
      <c r="B5" s="217"/>
      <c r="C5" s="218"/>
      <c r="D5" s="219"/>
      <c r="E5" s="224"/>
      <c r="F5" s="225"/>
      <c r="G5" s="36" t="s">
        <v>30</v>
      </c>
      <c r="H5" s="226"/>
      <c r="I5" s="227"/>
      <c r="Z5" s="107"/>
    </row>
    <row r="6" spans="2:26" ht="60" customHeight="1" x14ac:dyDescent="1.1499999999999999">
      <c r="B6" s="217"/>
      <c r="C6" s="218"/>
      <c r="D6" s="219"/>
      <c r="E6" s="228"/>
      <c r="F6" s="229"/>
      <c r="G6" s="13" t="s">
        <v>125</v>
      </c>
      <c r="H6" s="230"/>
      <c r="I6" s="231"/>
    </row>
    <row r="7" spans="2:26" ht="60" customHeight="1" x14ac:dyDescent="0.65">
      <c r="B7" s="63" t="s">
        <v>0</v>
      </c>
      <c r="C7" s="39" t="s">
        <v>1</v>
      </c>
      <c r="D7" s="38" t="s">
        <v>26</v>
      </c>
      <c r="E7" s="40" t="s">
        <v>23</v>
      </c>
      <c r="F7" s="43" t="s">
        <v>0</v>
      </c>
      <c r="G7" s="37" t="s">
        <v>1</v>
      </c>
      <c r="H7" s="37" t="s">
        <v>26</v>
      </c>
      <c r="I7" s="64" t="s">
        <v>23</v>
      </c>
    </row>
    <row r="8" spans="2:26" ht="60" customHeight="1" x14ac:dyDescent="0.95">
      <c r="B8" s="111"/>
      <c r="C8" s="112" t="s">
        <v>232</v>
      </c>
      <c r="D8" s="137">
        <v>200</v>
      </c>
      <c r="E8" s="142">
        <f t="shared" ref="E8:E13" si="0">B8*D8</f>
        <v>0</v>
      </c>
      <c r="F8" s="42"/>
      <c r="G8" s="113" t="s">
        <v>50</v>
      </c>
      <c r="H8" s="134">
        <v>3500</v>
      </c>
      <c r="I8" s="146">
        <f>H8*F8</f>
        <v>0</v>
      </c>
    </row>
    <row r="9" spans="2:26" ht="60" customHeight="1" x14ac:dyDescent="0.95">
      <c r="B9" s="50"/>
      <c r="C9" s="25" t="s">
        <v>233</v>
      </c>
      <c r="D9" s="138">
        <v>150</v>
      </c>
      <c r="E9" s="143">
        <f t="shared" si="0"/>
        <v>0</v>
      </c>
      <c r="F9" s="44"/>
      <c r="G9" s="110" t="s">
        <v>225</v>
      </c>
      <c r="H9" s="135">
        <v>20000</v>
      </c>
      <c r="I9" s="146">
        <f t="shared" ref="I9:I68" si="1">H9*F9</f>
        <v>0</v>
      </c>
    </row>
    <row r="10" spans="2:26" ht="60" customHeight="1" x14ac:dyDescent="0.95">
      <c r="B10" s="50"/>
      <c r="C10" s="25" t="s">
        <v>238</v>
      </c>
      <c r="D10" s="138">
        <v>140</v>
      </c>
      <c r="E10" s="143">
        <f t="shared" si="0"/>
        <v>0</v>
      </c>
      <c r="F10" s="114"/>
      <c r="G10" s="25" t="s">
        <v>226</v>
      </c>
      <c r="H10" s="135">
        <v>15000</v>
      </c>
      <c r="I10" s="146">
        <f t="shared" si="1"/>
        <v>0</v>
      </c>
    </row>
    <row r="11" spans="2:26" ht="60" customHeight="1" x14ac:dyDescent="0.95">
      <c r="B11" s="50"/>
      <c r="C11" s="25" t="s">
        <v>234</v>
      </c>
      <c r="D11" s="138">
        <v>140</v>
      </c>
      <c r="E11" s="144">
        <f t="shared" si="0"/>
        <v>0</v>
      </c>
      <c r="F11" s="47"/>
      <c r="G11" s="25" t="s">
        <v>148</v>
      </c>
      <c r="H11" s="135">
        <v>15000</v>
      </c>
      <c r="I11" s="146">
        <f t="shared" si="1"/>
        <v>0</v>
      </c>
    </row>
    <row r="12" spans="2:26" ht="60" customHeight="1" x14ac:dyDescent="0.95">
      <c r="B12" s="50"/>
      <c r="C12" s="25" t="s">
        <v>235</v>
      </c>
      <c r="D12" s="138">
        <v>120</v>
      </c>
      <c r="E12" s="144">
        <f t="shared" si="0"/>
        <v>0</v>
      </c>
      <c r="F12" s="83"/>
      <c r="G12" s="25" t="s">
        <v>54</v>
      </c>
      <c r="H12" s="135">
        <v>500</v>
      </c>
      <c r="I12" s="146">
        <f t="shared" si="1"/>
        <v>0</v>
      </c>
    </row>
    <row r="13" spans="2:26" ht="60" customHeight="1" x14ac:dyDescent="0.95">
      <c r="B13" s="50"/>
      <c r="C13" s="25" t="s">
        <v>236</v>
      </c>
      <c r="D13" s="138">
        <v>200</v>
      </c>
      <c r="E13" s="143">
        <f t="shared" si="0"/>
        <v>0</v>
      </c>
      <c r="F13" s="50"/>
      <c r="G13" s="25" t="s">
        <v>253</v>
      </c>
      <c r="H13" s="135">
        <v>1700</v>
      </c>
      <c r="I13" s="146">
        <f t="shared" si="1"/>
        <v>0</v>
      </c>
    </row>
    <row r="14" spans="2:26" ht="60" customHeight="1" x14ac:dyDescent="0.95">
      <c r="B14" s="50"/>
      <c r="C14" s="25" t="s">
        <v>237</v>
      </c>
      <c r="D14" s="138">
        <v>100</v>
      </c>
      <c r="E14" s="144">
        <f>B14*D14</f>
        <v>0</v>
      </c>
      <c r="F14" s="47"/>
      <c r="G14" s="25" t="s">
        <v>250</v>
      </c>
      <c r="H14" s="135">
        <v>1700</v>
      </c>
      <c r="I14" s="146">
        <f>H15*F14</f>
        <v>0</v>
      </c>
    </row>
    <row r="15" spans="2:26" ht="60" customHeight="1" x14ac:dyDescent="0.95">
      <c r="B15" s="50"/>
      <c r="C15" s="25" t="s">
        <v>227</v>
      </c>
      <c r="D15" s="138">
        <v>100</v>
      </c>
      <c r="E15" s="144">
        <f t="shared" ref="E15:E52" si="2">B15*D15</f>
        <v>0</v>
      </c>
      <c r="F15" s="47"/>
      <c r="G15" s="25" t="s">
        <v>251</v>
      </c>
      <c r="H15" s="135">
        <v>700</v>
      </c>
      <c r="I15" s="146">
        <f>H16*F15</f>
        <v>0</v>
      </c>
    </row>
    <row r="16" spans="2:26" ht="60" customHeight="1" x14ac:dyDescent="0.95">
      <c r="B16" s="50"/>
      <c r="C16" s="25" t="s">
        <v>228</v>
      </c>
      <c r="D16" s="138">
        <v>100</v>
      </c>
      <c r="E16" s="143">
        <f t="shared" si="2"/>
        <v>0</v>
      </c>
      <c r="F16" s="50"/>
      <c r="G16" s="25" t="s">
        <v>252</v>
      </c>
      <c r="H16" s="135">
        <v>1000</v>
      </c>
      <c r="I16" s="146">
        <f>H17*F16</f>
        <v>0</v>
      </c>
    </row>
    <row r="17" spans="2:10" ht="60" customHeight="1" x14ac:dyDescent="0.95">
      <c r="B17" s="50"/>
      <c r="C17" s="25" t="s">
        <v>229</v>
      </c>
      <c r="D17" s="138">
        <v>250</v>
      </c>
      <c r="E17" s="144">
        <f>B17*D17</f>
        <v>0</v>
      </c>
      <c r="F17" s="47"/>
      <c r="G17" s="25" t="s">
        <v>217</v>
      </c>
      <c r="H17" s="135">
        <v>1300</v>
      </c>
      <c r="I17" s="146">
        <f>H18*F17</f>
        <v>0</v>
      </c>
    </row>
    <row r="18" spans="2:10" ht="60" customHeight="1" x14ac:dyDescent="0.95">
      <c r="B18" s="50"/>
      <c r="C18" s="25" t="s">
        <v>230</v>
      </c>
      <c r="D18" s="138">
        <v>400</v>
      </c>
      <c r="E18" s="144">
        <f>B18*D18</f>
        <v>0</v>
      </c>
      <c r="F18" s="50"/>
      <c r="G18" s="25" t="s">
        <v>259</v>
      </c>
      <c r="H18" s="135">
        <v>1500</v>
      </c>
      <c r="I18" s="146">
        <f>H19*F18</f>
        <v>0</v>
      </c>
    </row>
    <row r="19" spans="2:10" ht="60" customHeight="1" x14ac:dyDescent="0.95">
      <c r="B19" s="50"/>
      <c r="C19" s="25" t="s">
        <v>231</v>
      </c>
      <c r="D19" s="138">
        <v>450</v>
      </c>
      <c r="E19" s="144">
        <f>B19*D19</f>
        <v>0</v>
      </c>
      <c r="F19" s="47"/>
      <c r="G19" s="25" t="s">
        <v>258</v>
      </c>
      <c r="H19" s="135">
        <v>700</v>
      </c>
      <c r="I19" s="146">
        <f t="shared" si="1"/>
        <v>0</v>
      </c>
    </row>
    <row r="20" spans="2:10" ht="60" customHeight="1" x14ac:dyDescent="0.95">
      <c r="B20" s="50"/>
      <c r="C20" s="25" t="s">
        <v>239</v>
      </c>
      <c r="D20" s="138">
        <v>450</v>
      </c>
      <c r="E20" s="144">
        <f t="shared" si="2"/>
        <v>0</v>
      </c>
      <c r="F20" s="47"/>
      <c r="G20" s="25" t="s">
        <v>254</v>
      </c>
      <c r="H20" s="135">
        <v>500</v>
      </c>
      <c r="I20" s="146">
        <f t="shared" si="1"/>
        <v>0</v>
      </c>
      <c r="J20" s="106"/>
    </row>
    <row r="21" spans="2:10" ht="60" customHeight="1" x14ac:dyDescent="0.95">
      <c r="B21" s="50"/>
      <c r="C21" s="25" t="s">
        <v>218</v>
      </c>
      <c r="D21" s="138">
        <v>150</v>
      </c>
      <c r="E21" s="144">
        <f t="shared" si="2"/>
        <v>0</v>
      </c>
      <c r="F21" s="50"/>
      <c r="G21" s="25" t="s">
        <v>255</v>
      </c>
      <c r="H21" s="135">
        <v>120</v>
      </c>
      <c r="I21" s="146">
        <f t="shared" ref="I21:I26" si="3">H21*F21</f>
        <v>0</v>
      </c>
    </row>
    <row r="22" spans="2:10" ht="60" customHeight="1" x14ac:dyDescent="0.95">
      <c r="B22" s="50"/>
      <c r="C22" s="25" t="s">
        <v>219</v>
      </c>
      <c r="D22" s="138">
        <v>200</v>
      </c>
      <c r="E22" s="143">
        <f t="shared" si="2"/>
        <v>0</v>
      </c>
      <c r="F22" s="50"/>
      <c r="G22" s="25" t="s">
        <v>256</v>
      </c>
      <c r="H22" s="135">
        <v>150</v>
      </c>
      <c r="I22" s="146">
        <f t="shared" si="3"/>
        <v>0</v>
      </c>
    </row>
    <row r="23" spans="2:10" ht="60" customHeight="1" x14ac:dyDescent="0.95">
      <c r="B23" s="50"/>
      <c r="C23" s="25" t="s">
        <v>82</v>
      </c>
      <c r="D23" s="138">
        <v>300</v>
      </c>
      <c r="E23" s="143">
        <f t="shared" si="2"/>
        <v>0</v>
      </c>
      <c r="F23" s="50"/>
      <c r="G23" s="25" t="s">
        <v>257</v>
      </c>
      <c r="H23" s="135">
        <v>150</v>
      </c>
      <c r="I23" s="146">
        <f t="shared" si="3"/>
        <v>0</v>
      </c>
    </row>
    <row r="24" spans="2:10" ht="60" customHeight="1" x14ac:dyDescent="0.95">
      <c r="B24" s="50"/>
      <c r="C24" s="25" t="s">
        <v>83</v>
      </c>
      <c r="D24" s="138">
        <v>300</v>
      </c>
      <c r="E24" s="143">
        <f t="shared" si="2"/>
        <v>0</v>
      </c>
      <c r="F24" s="50"/>
      <c r="G24" s="25" t="s">
        <v>214</v>
      </c>
      <c r="H24" s="135">
        <v>3300</v>
      </c>
      <c r="I24" s="146">
        <f>H24*F24</f>
        <v>0</v>
      </c>
    </row>
    <row r="25" spans="2:10" ht="60" customHeight="1" x14ac:dyDescent="0.95">
      <c r="B25" s="50"/>
      <c r="C25" s="25" t="s">
        <v>204</v>
      </c>
      <c r="D25" s="138">
        <v>120</v>
      </c>
      <c r="E25" s="143">
        <f t="shared" si="2"/>
        <v>0</v>
      </c>
      <c r="F25" s="50"/>
      <c r="G25" s="25" t="s">
        <v>5</v>
      </c>
      <c r="H25" s="135">
        <v>3500</v>
      </c>
      <c r="I25" s="146">
        <f t="shared" si="3"/>
        <v>0</v>
      </c>
    </row>
    <row r="26" spans="2:10" ht="60" customHeight="1" x14ac:dyDescent="0.95">
      <c r="B26" s="50"/>
      <c r="C26" s="25" t="s">
        <v>101</v>
      </c>
      <c r="D26" s="138">
        <v>150</v>
      </c>
      <c r="E26" s="143">
        <f t="shared" si="2"/>
        <v>0</v>
      </c>
      <c r="F26" s="50"/>
      <c r="G26" s="25" t="s">
        <v>215</v>
      </c>
      <c r="H26" s="135">
        <v>6000</v>
      </c>
      <c r="I26" s="146">
        <f t="shared" si="3"/>
        <v>0</v>
      </c>
    </row>
    <row r="27" spans="2:10" ht="60" customHeight="1" x14ac:dyDescent="0.95">
      <c r="B27" s="50"/>
      <c r="C27" s="25" t="s">
        <v>102</v>
      </c>
      <c r="D27" s="138">
        <v>120</v>
      </c>
      <c r="E27" s="143">
        <f t="shared" si="2"/>
        <v>0</v>
      </c>
      <c r="F27" s="50"/>
      <c r="G27" s="25" t="s">
        <v>161</v>
      </c>
      <c r="H27" s="135">
        <v>3500</v>
      </c>
      <c r="I27" s="146">
        <f t="shared" si="1"/>
        <v>0</v>
      </c>
    </row>
    <row r="28" spans="2:10" ht="60" customHeight="1" x14ac:dyDescent="0.95">
      <c r="B28" s="50"/>
      <c r="C28" s="25" t="s">
        <v>103</v>
      </c>
      <c r="D28" s="138">
        <v>120</v>
      </c>
      <c r="E28" s="144">
        <f t="shared" si="2"/>
        <v>0</v>
      </c>
      <c r="F28" s="47"/>
      <c r="G28" s="25" t="s">
        <v>162</v>
      </c>
      <c r="H28" s="135">
        <v>3500</v>
      </c>
      <c r="I28" s="146">
        <f t="shared" si="1"/>
        <v>0</v>
      </c>
    </row>
    <row r="29" spans="2:10" ht="60" customHeight="1" x14ac:dyDescent="0.95">
      <c r="B29" s="50"/>
      <c r="C29" s="25" t="s">
        <v>104</v>
      </c>
      <c r="D29" s="138">
        <v>120</v>
      </c>
      <c r="E29" s="143">
        <f t="shared" si="2"/>
        <v>0</v>
      </c>
      <c r="F29" s="50"/>
      <c r="G29" s="25" t="s">
        <v>211</v>
      </c>
      <c r="H29" s="135">
        <v>3500</v>
      </c>
      <c r="I29" s="146">
        <f t="shared" si="1"/>
        <v>0</v>
      </c>
    </row>
    <row r="30" spans="2:10" ht="60" customHeight="1" x14ac:dyDescent="0.95">
      <c r="B30" s="50"/>
      <c r="C30" s="25" t="s">
        <v>105</v>
      </c>
      <c r="D30" s="138">
        <v>120</v>
      </c>
      <c r="E30" s="144">
        <f t="shared" si="2"/>
        <v>0</v>
      </c>
      <c r="F30" s="47"/>
      <c r="G30" s="25" t="s">
        <v>212</v>
      </c>
      <c r="H30" s="135">
        <v>3500</v>
      </c>
      <c r="I30" s="146">
        <f t="shared" si="1"/>
        <v>0</v>
      </c>
    </row>
    <row r="31" spans="2:10" ht="60" customHeight="1" x14ac:dyDescent="0.95">
      <c r="B31" s="50"/>
      <c r="C31" s="25" t="s">
        <v>108</v>
      </c>
      <c r="D31" s="138">
        <v>120</v>
      </c>
      <c r="E31" s="143">
        <f t="shared" si="2"/>
        <v>0</v>
      </c>
      <c r="F31" s="50"/>
      <c r="G31" s="25" t="s">
        <v>216</v>
      </c>
      <c r="H31" s="135">
        <v>2100</v>
      </c>
      <c r="I31" s="146">
        <f t="shared" si="1"/>
        <v>0</v>
      </c>
    </row>
    <row r="32" spans="2:10" ht="60" customHeight="1" x14ac:dyDescent="0.95">
      <c r="B32" s="50"/>
      <c r="C32" s="25" t="s">
        <v>106</v>
      </c>
      <c r="D32" s="138">
        <v>120</v>
      </c>
      <c r="E32" s="143">
        <f t="shared" si="2"/>
        <v>0</v>
      </c>
      <c r="F32" s="50"/>
      <c r="G32" s="25" t="s">
        <v>194</v>
      </c>
      <c r="H32" s="135">
        <v>500</v>
      </c>
      <c r="I32" s="146">
        <f t="shared" si="1"/>
        <v>0</v>
      </c>
    </row>
    <row r="33" spans="2:18" ht="60" customHeight="1" x14ac:dyDescent="0.95">
      <c r="B33" s="50"/>
      <c r="C33" s="25" t="s">
        <v>107</v>
      </c>
      <c r="D33" s="138">
        <v>120</v>
      </c>
      <c r="E33" s="143">
        <f t="shared" si="2"/>
        <v>0</v>
      </c>
      <c r="F33" s="50"/>
      <c r="G33" s="25" t="s">
        <v>186</v>
      </c>
      <c r="H33" s="135">
        <v>750</v>
      </c>
      <c r="I33" s="146">
        <f t="shared" si="1"/>
        <v>0</v>
      </c>
    </row>
    <row r="34" spans="2:18" ht="60" customHeight="1" x14ac:dyDescent="0.95">
      <c r="B34" s="50"/>
      <c r="C34" s="25" t="s">
        <v>112</v>
      </c>
      <c r="D34" s="138">
        <v>120</v>
      </c>
      <c r="E34" s="143">
        <f t="shared" si="2"/>
        <v>0</v>
      </c>
      <c r="F34" s="50"/>
      <c r="G34" s="25" t="s">
        <v>188</v>
      </c>
      <c r="H34" s="135">
        <v>700</v>
      </c>
      <c r="I34" s="146">
        <f t="shared" si="1"/>
        <v>0</v>
      </c>
    </row>
    <row r="35" spans="2:18" ht="60" customHeight="1" x14ac:dyDescent="0.95">
      <c r="B35" s="50"/>
      <c r="C35" s="25" t="s">
        <v>110</v>
      </c>
      <c r="D35" s="138">
        <v>120</v>
      </c>
      <c r="E35" s="144">
        <f t="shared" si="2"/>
        <v>0</v>
      </c>
      <c r="F35" s="47"/>
      <c r="G35" s="25" t="s">
        <v>187</v>
      </c>
      <c r="H35" s="135">
        <v>950</v>
      </c>
      <c r="I35" s="146">
        <f t="shared" si="1"/>
        <v>0</v>
      </c>
    </row>
    <row r="36" spans="2:18" ht="60" customHeight="1" x14ac:dyDescent="0.95">
      <c r="B36" s="50"/>
      <c r="C36" s="25" t="s">
        <v>111</v>
      </c>
      <c r="D36" s="138">
        <v>120</v>
      </c>
      <c r="E36" s="143">
        <f t="shared" si="2"/>
        <v>0</v>
      </c>
      <c r="F36" s="50"/>
      <c r="G36" s="25" t="s">
        <v>195</v>
      </c>
      <c r="H36" s="135">
        <v>3500</v>
      </c>
      <c r="I36" s="146">
        <f t="shared" si="1"/>
        <v>0</v>
      </c>
    </row>
    <row r="37" spans="2:18" ht="60" customHeight="1" x14ac:dyDescent="0.95">
      <c r="B37" s="50"/>
      <c r="C37" s="25" t="s">
        <v>109</v>
      </c>
      <c r="D37" s="138">
        <v>120</v>
      </c>
      <c r="E37" s="143">
        <f>D37*B37</f>
        <v>0</v>
      </c>
      <c r="F37" s="50"/>
      <c r="G37" s="25" t="s">
        <v>196</v>
      </c>
      <c r="H37" s="135">
        <v>2100</v>
      </c>
      <c r="I37" s="146">
        <f t="shared" si="1"/>
        <v>0</v>
      </c>
      <c r="R37" s="106"/>
    </row>
    <row r="38" spans="2:18" ht="60" customHeight="1" x14ac:dyDescent="0.95">
      <c r="B38" s="50"/>
      <c r="C38" s="25" t="s">
        <v>113</v>
      </c>
      <c r="D38" s="138">
        <v>120</v>
      </c>
      <c r="E38" s="143">
        <f t="shared" si="2"/>
        <v>0</v>
      </c>
      <c r="F38" s="50"/>
      <c r="G38" s="25" t="s">
        <v>280</v>
      </c>
      <c r="H38" s="135">
        <v>300</v>
      </c>
      <c r="I38" s="146">
        <f t="shared" si="1"/>
        <v>0</v>
      </c>
    </row>
    <row r="39" spans="2:18" ht="60" customHeight="1" x14ac:dyDescent="0.95">
      <c r="B39" s="50"/>
      <c r="C39" s="25" t="s">
        <v>114</v>
      </c>
      <c r="D39" s="138">
        <v>120</v>
      </c>
      <c r="E39" s="144">
        <f t="shared" si="2"/>
        <v>0</v>
      </c>
      <c r="F39" s="47"/>
      <c r="G39" s="25" t="s">
        <v>122</v>
      </c>
      <c r="H39" s="135">
        <v>500</v>
      </c>
      <c r="I39" s="146">
        <f t="shared" si="1"/>
        <v>0</v>
      </c>
    </row>
    <row r="40" spans="2:18" ht="60" customHeight="1" x14ac:dyDescent="0.95">
      <c r="B40" s="50"/>
      <c r="C40" s="25" t="s">
        <v>245</v>
      </c>
      <c r="D40" s="138">
        <v>130</v>
      </c>
      <c r="E40" s="143">
        <f t="shared" si="2"/>
        <v>0</v>
      </c>
      <c r="F40" s="50"/>
      <c r="G40" s="25" t="s">
        <v>39</v>
      </c>
      <c r="H40" s="135">
        <v>150</v>
      </c>
      <c r="I40" s="146"/>
    </row>
    <row r="41" spans="2:18" ht="60" customHeight="1" x14ac:dyDescent="0.95">
      <c r="B41" s="50"/>
      <c r="C41" s="25" t="s">
        <v>243</v>
      </c>
      <c r="D41" s="138">
        <v>130</v>
      </c>
      <c r="E41" s="143">
        <f t="shared" si="2"/>
        <v>0</v>
      </c>
      <c r="F41" s="50"/>
      <c r="G41" s="25" t="s">
        <v>282</v>
      </c>
      <c r="H41" s="135">
        <v>2000</v>
      </c>
      <c r="I41" s="146">
        <f t="shared" si="1"/>
        <v>0</v>
      </c>
    </row>
    <row r="42" spans="2:18" ht="60" customHeight="1" x14ac:dyDescent="0.95">
      <c r="B42" s="50"/>
      <c r="C42" s="25" t="s">
        <v>242</v>
      </c>
      <c r="D42" s="138">
        <v>150</v>
      </c>
      <c r="E42" s="144">
        <f t="shared" si="2"/>
        <v>0</v>
      </c>
      <c r="F42" s="47"/>
      <c r="G42" s="25" t="s">
        <v>281</v>
      </c>
      <c r="H42" s="135">
        <v>4000</v>
      </c>
      <c r="I42" s="146">
        <f>H40*F42</f>
        <v>0</v>
      </c>
    </row>
    <row r="43" spans="2:18" ht="60" customHeight="1" x14ac:dyDescent="0.95">
      <c r="B43" s="50"/>
      <c r="C43" s="25" t="s">
        <v>240</v>
      </c>
      <c r="D43" s="138">
        <v>130</v>
      </c>
      <c r="E43" s="143">
        <f t="shared" si="2"/>
        <v>0</v>
      </c>
      <c r="F43" s="50"/>
      <c r="G43" s="25" t="s">
        <v>193</v>
      </c>
      <c r="H43" s="135">
        <v>2000</v>
      </c>
      <c r="I43" s="146">
        <f t="shared" si="1"/>
        <v>0</v>
      </c>
    </row>
    <row r="44" spans="2:18" ht="60" customHeight="1" x14ac:dyDescent="0.95">
      <c r="B44" s="50"/>
      <c r="C44" s="25" t="s">
        <v>241</v>
      </c>
      <c r="D44" s="138">
        <v>100</v>
      </c>
      <c r="E44" s="143">
        <f t="shared" si="2"/>
        <v>0</v>
      </c>
      <c r="F44" s="50"/>
      <c r="G44" s="25" t="s">
        <v>59</v>
      </c>
      <c r="H44" s="135">
        <v>2000</v>
      </c>
      <c r="I44" s="146">
        <f t="shared" si="1"/>
        <v>0</v>
      </c>
    </row>
    <row r="45" spans="2:18" ht="60" customHeight="1" x14ac:dyDescent="0.95">
      <c r="B45" s="50"/>
      <c r="C45" s="25" t="s">
        <v>244</v>
      </c>
      <c r="D45" s="138">
        <v>100</v>
      </c>
      <c r="E45" s="143">
        <f t="shared" si="2"/>
        <v>0</v>
      </c>
      <c r="F45" s="50"/>
      <c r="G45" s="25" t="s">
        <v>60</v>
      </c>
      <c r="H45" s="135">
        <v>600</v>
      </c>
      <c r="I45" s="146">
        <f t="shared" si="1"/>
        <v>0</v>
      </c>
    </row>
    <row r="46" spans="2:18" ht="60" customHeight="1" x14ac:dyDescent="0.95">
      <c r="B46" s="50"/>
      <c r="C46" s="25" t="s">
        <v>247</v>
      </c>
      <c r="D46" s="138">
        <v>200</v>
      </c>
      <c r="E46" s="143">
        <f t="shared" si="2"/>
        <v>0</v>
      </c>
      <c r="F46" s="50"/>
      <c r="G46" s="25" t="s">
        <v>213</v>
      </c>
      <c r="H46" s="135">
        <v>15000</v>
      </c>
      <c r="I46" s="146">
        <f t="shared" si="1"/>
        <v>0</v>
      </c>
    </row>
    <row r="47" spans="2:18" ht="60" customHeight="1" x14ac:dyDescent="0.95">
      <c r="B47" s="50"/>
      <c r="C47" s="25" t="s">
        <v>205</v>
      </c>
      <c r="D47" s="138">
        <v>200</v>
      </c>
      <c r="E47" s="143">
        <f t="shared" si="2"/>
        <v>0</v>
      </c>
      <c r="F47" s="50"/>
      <c r="G47" s="25" t="s">
        <v>41</v>
      </c>
      <c r="H47" s="135">
        <v>2000</v>
      </c>
      <c r="I47" s="146">
        <f t="shared" si="1"/>
        <v>0</v>
      </c>
    </row>
    <row r="48" spans="2:18" ht="60" customHeight="1" x14ac:dyDescent="0.95">
      <c r="B48" s="50"/>
      <c r="C48" s="25" t="s">
        <v>86</v>
      </c>
      <c r="D48" s="138">
        <v>350</v>
      </c>
      <c r="E48" s="143">
        <f t="shared" si="2"/>
        <v>0</v>
      </c>
      <c r="F48" s="50"/>
      <c r="G48" s="25" t="s">
        <v>155</v>
      </c>
      <c r="H48" s="135">
        <v>1450</v>
      </c>
      <c r="I48" s="146">
        <f t="shared" si="1"/>
        <v>0</v>
      </c>
    </row>
    <row r="49" spans="2:15" ht="60" customHeight="1" x14ac:dyDescent="0.95">
      <c r="B49" s="50"/>
      <c r="C49" s="25" t="s">
        <v>115</v>
      </c>
      <c r="D49" s="138">
        <v>120</v>
      </c>
      <c r="E49" s="143">
        <f t="shared" si="2"/>
        <v>0</v>
      </c>
      <c r="F49" s="50"/>
      <c r="G49" s="25" t="s">
        <v>153</v>
      </c>
      <c r="H49" s="135">
        <v>2000</v>
      </c>
      <c r="I49" s="146">
        <f t="shared" si="1"/>
        <v>0</v>
      </c>
    </row>
    <row r="50" spans="2:15" ht="60" customHeight="1" x14ac:dyDescent="0.95">
      <c r="B50" s="50"/>
      <c r="C50" s="25" t="s">
        <v>116</v>
      </c>
      <c r="D50" s="138">
        <v>120</v>
      </c>
      <c r="E50" s="144">
        <f t="shared" si="2"/>
        <v>0</v>
      </c>
      <c r="F50" s="47"/>
      <c r="G50" s="25" t="s">
        <v>154</v>
      </c>
      <c r="H50" s="135">
        <v>2200</v>
      </c>
      <c r="I50" s="146">
        <f t="shared" si="1"/>
        <v>0</v>
      </c>
    </row>
    <row r="51" spans="2:15" ht="60" customHeight="1" x14ac:dyDescent="0.95">
      <c r="B51" s="50"/>
      <c r="C51" s="25" t="s">
        <v>246</v>
      </c>
      <c r="D51" s="138">
        <v>120</v>
      </c>
      <c r="E51" s="143">
        <f t="shared" si="2"/>
        <v>0</v>
      </c>
      <c r="F51" s="50"/>
      <c r="G51" s="25" t="s">
        <v>180</v>
      </c>
      <c r="H51" s="135">
        <v>3000</v>
      </c>
      <c r="I51" s="146">
        <f t="shared" si="1"/>
        <v>0</v>
      </c>
    </row>
    <row r="52" spans="2:15" ht="60" customHeight="1" x14ac:dyDescent="0.95">
      <c r="B52" s="50"/>
      <c r="C52" s="25" t="s">
        <v>248</v>
      </c>
      <c r="D52" s="138">
        <v>150</v>
      </c>
      <c r="E52" s="143">
        <f t="shared" si="2"/>
        <v>0</v>
      </c>
      <c r="F52" s="50"/>
      <c r="G52" s="25" t="s">
        <v>152</v>
      </c>
      <c r="H52" s="135">
        <v>950</v>
      </c>
      <c r="I52" s="146">
        <f t="shared" si="1"/>
        <v>0</v>
      </c>
    </row>
    <row r="53" spans="2:15" ht="60" customHeight="1" x14ac:dyDescent="0.95">
      <c r="B53" s="50"/>
      <c r="C53" s="25" t="s">
        <v>249</v>
      </c>
      <c r="D53" s="138">
        <v>150</v>
      </c>
      <c r="E53" s="143">
        <f t="shared" ref="E53:E64" si="4">B53*D53</f>
        <v>0</v>
      </c>
      <c r="F53" s="50"/>
      <c r="G53" s="25" t="s">
        <v>192</v>
      </c>
      <c r="H53" s="136" t="s">
        <v>181</v>
      </c>
      <c r="I53" s="146"/>
    </row>
    <row r="54" spans="2:15" ht="60" customHeight="1" x14ac:dyDescent="0.95">
      <c r="B54" s="50"/>
      <c r="C54" s="25" t="s">
        <v>189</v>
      </c>
      <c r="D54" s="138">
        <v>600</v>
      </c>
      <c r="E54" s="143">
        <f t="shared" si="4"/>
        <v>0</v>
      </c>
      <c r="F54" s="50"/>
      <c r="G54" s="115" t="s">
        <v>43</v>
      </c>
      <c r="H54" s="135">
        <v>15000</v>
      </c>
      <c r="I54" s="146">
        <f t="shared" si="1"/>
        <v>0</v>
      </c>
    </row>
    <row r="55" spans="2:15" ht="60" customHeight="1" x14ac:dyDescent="0.95">
      <c r="B55" s="50"/>
      <c r="C55" s="25" t="s">
        <v>190</v>
      </c>
      <c r="D55" s="138">
        <v>600</v>
      </c>
      <c r="E55" s="143">
        <f t="shared" si="4"/>
        <v>0</v>
      </c>
      <c r="F55" s="50"/>
      <c r="G55" s="115" t="s">
        <v>158</v>
      </c>
      <c r="H55" s="135">
        <v>2500</v>
      </c>
      <c r="I55" s="146">
        <f t="shared" si="1"/>
        <v>0</v>
      </c>
    </row>
    <row r="56" spans="2:15" ht="60" customHeight="1" x14ac:dyDescent="0.95">
      <c r="B56" s="50"/>
      <c r="C56" s="25" t="s">
        <v>149</v>
      </c>
      <c r="D56" s="138">
        <v>1300</v>
      </c>
      <c r="E56" s="144">
        <f t="shared" si="4"/>
        <v>0</v>
      </c>
      <c r="F56" s="50"/>
      <c r="G56" s="115" t="s">
        <v>208</v>
      </c>
      <c r="H56" s="135">
        <v>3500</v>
      </c>
      <c r="I56" s="146">
        <f t="shared" si="1"/>
        <v>0</v>
      </c>
    </row>
    <row r="57" spans="2:15" ht="60" customHeight="1" x14ac:dyDescent="0.95">
      <c r="B57" s="50"/>
      <c r="C57" s="25" t="s">
        <v>220</v>
      </c>
      <c r="D57" s="138">
        <v>100</v>
      </c>
      <c r="E57" s="144">
        <f t="shared" si="4"/>
        <v>0</v>
      </c>
      <c r="F57" s="47"/>
      <c r="G57" s="115" t="s">
        <v>157</v>
      </c>
      <c r="H57" s="135">
        <v>2000</v>
      </c>
      <c r="I57" s="146">
        <f t="shared" si="1"/>
        <v>0</v>
      </c>
    </row>
    <row r="58" spans="2:15" ht="60" customHeight="1" x14ac:dyDescent="0.95">
      <c r="B58" s="50"/>
      <c r="C58" s="25" t="s">
        <v>221</v>
      </c>
      <c r="D58" s="138">
        <v>100</v>
      </c>
      <c r="E58" s="144">
        <f t="shared" si="4"/>
        <v>0</v>
      </c>
      <c r="F58" s="47"/>
      <c r="G58" s="115" t="s">
        <v>197</v>
      </c>
      <c r="H58" s="135">
        <v>3000</v>
      </c>
      <c r="I58" s="146">
        <f t="shared" si="1"/>
        <v>0</v>
      </c>
      <c r="O58" s="106"/>
    </row>
    <row r="59" spans="2:15" ht="60" customHeight="1" x14ac:dyDescent="0.95">
      <c r="B59" s="50"/>
      <c r="C59" s="25" t="s">
        <v>150</v>
      </c>
      <c r="D59" s="138">
        <v>2000</v>
      </c>
      <c r="E59" s="143">
        <f>B59*D59</f>
        <v>0</v>
      </c>
      <c r="F59" s="50"/>
      <c r="G59" s="116" t="s">
        <v>160</v>
      </c>
      <c r="H59" s="135">
        <v>3500</v>
      </c>
      <c r="I59" s="146">
        <f t="shared" si="1"/>
        <v>0</v>
      </c>
    </row>
    <row r="60" spans="2:15" ht="60" customHeight="1" x14ac:dyDescent="0.95">
      <c r="B60" s="50"/>
      <c r="C60" s="25" t="s">
        <v>163</v>
      </c>
      <c r="D60" s="138">
        <v>800</v>
      </c>
      <c r="E60" s="143">
        <f t="shared" si="4"/>
        <v>0</v>
      </c>
      <c r="F60" s="117"/>
      <c r="G60" s="115" t="s">
        <v>96</v>
      </c>
      <c r="H60" s="135">
        <v>1500</v>
      </c>
      <c r="I60" s="146">
        <f t="shared" si="1"/>
        <v>0</v>
      </c>
    </row>
    <row r="61" spans="2:15" ht="60" customHeight="1" x14ac:dyDescent="0.95">
      <c r="B61" s="50"/>
      <c r="C61" s="25" t="s">
        <v>92</v>
      </c>
      <c r="D61" s="138">
        <v>500</v>
      </c>
      <c r="E61" s="144">
        <f t="shared" si="4"/>
        <v>0</v>
      </c>
      <c r="F61" s="50"/>
      <c r="G61" s="116" t="s">
        <v>159</v>
      </c>
      <c r="H61" s="135">
        <v>10000</v>
      </c>
      <c r="I61" s="146">
        <f t="shared" si="1"/>
        <v>0</v>
      </c>
    </row>
    <row r="62" spans="2:15" ht="60" customHeight="1" x14ac:dyDescent="0.95">
      <c r="B62" s="50"/>
      <c r="C62" s="25" t="s">
        <v>222</v>
      </c>
      <c r="D62" s="138">
        <v>200</v>
      </c>
      <c r="E62" s="143">
        <f t="shared" si="4"/>
        <v>0</v>
      </c>
      <c r="F62" s="50"/>
      <c r="G62" s="115" t="s">
        <v>173</v>
      </c>
      <c r="H62" s="135">
        <v>40000</v>
      </c>
      <c r="I62" s="146">
        <f t="shared" si="1"/>
        <v>0</v>
      </c>
    </row>
    <row r="63" spans="2:15" ht="60" customHeight="1" x14ac:dyDescent="0.95">
      <c r="B63" s="50"/>
      <c r="C63" s="25" t="s">
        <v>223</v>
      </c>
      <c r="D63" s="138">
        <v>200</v>
      </c>
      <c r="E63" s="143">
        <f t="shared" si="4"/>
        <v>0</v>
      </c>
      <c r="F63" s="50"/>
      <c r="G63" s="115" t="s">
        <v>174</v>
      </c>
      <c r="H63" s="135">
        <v>40000</v>
      </c>
      <c r="I63" s="146">
        <f t="shared" si="1"/>
        <v>0</v>
      </c>
    </row>
    <row r="64" spans="2:15" ht="60" customHeight="1" thickBot="1" x14ac:dyDescent="1">
      <c r="B64" s="118"/>
      <c r="C64" s="28" t="s">
        <v>224</v>
      </c>
      <c r="D64" s="139">
        <v>200</v>
      </c>
      <c r="E64" s="145">
        <f t="shared" si="4"/>
        <v>0</v>
      </c>
      <c r="F64" s="50"/>
      <c r="G64" s="115" t="s">
        <v>176</v>
      </c>
      <c r="H64" s="135">
        <v>40000</v>
      </c>
      <c r="I64" s="146">
        <f t="shared" si="1"/>
        <v>0</v>
      </c>
    </row>
    <row r="65" spans="1:11" ht="60" customHeight="1" thickBot="1" x14ac:dyDescent="1">
      <c r="A65" s="53"/>
      <c r="B65" s="119"/>
      <c r="C65" s="120" t="s">
        <v>206</v>
      </c>
      <c r="D65" s="140">
        <v>4000</v>
      </c>
      <c r="E65" s="145">
        <f>B65*D65</f>
        <v>0</v>
      </c>
      <c r="F65" s="50"/>
      <c r="G65" s="115" t="s">
        <v>175</v>
      </c>
      <c r="H65" s="135">
        <v>15000</v>
      </c>
      <c r="I65" s="146">
        <f t="shared" si="1"/>
        <v>0</v>
      </c>
    </row>
    <row r="66" spans="1:11" ht="60" customHeight="1" thickBot="1" x14ac:dyDescent="1">
      <c r="B66" s="119"/>
      <c r="C66" s="147" t="s">
        <v>177</v>
      </c>
      <c r="D66" s="141">
        <v>15000</v>
      </c>
      <c r="E66" s="145">
        <f>B66*D66</f>
        <v>0</v>
      </c>
      <c r="F66" s="50"/>
      <c r="G66" s="115" t="s">
        <v>185</v>
      </c>
      <c r="H66" s="135">
        <v>15000</v>
      </c>
      <c r="I66" s="146">
        <f t="shared" si="1"/>
        <v>0</v>
      </c>
    </row>
    <row r="67" spans="1:11" ht="60" customHeight="1" x14ac:dyDescent="1">
      <c r="B67" s="119">
        <f>F54*2 +F55+F57+F58*2+F60</f>
        <v>0</v>
      </c>
      <c r="C67" s="32" t="s">
        <v>95</v>
      </c>
      <c r="D67" s="121" t="s">
        <v>156</v>
      </c>
      <c r="E67" s="109"/>
      <c r="F67" s="50"/>
      <c r="G67" s="115" t="s">
        <v>178</v>
      </c>
      <c r="H67" s="135">
        <v>20000</v>
      </c>
      <c r="I67" s="146">
        <f t="shared" si="1"/>
        <v>0</v>
      </c>
    </row>
    <row r="68" spans="1:11" ht="60" customHeight="1" x14ac:dyDescent="1">
      <c r="B68" s="119">
        <f>B67</f>
        <v>0</v>
      </c>
      <c r="C68" s="32" t="s">
        <v>182</v>
      </c>
      <c r="D68" s="121" t="s">
        <v>156</v>
      </c>
      <c r="E68" s="109"/>
      <c r="F68" s="50"/>
      <c r="G68" s="115" t="s">
        <v>179</v>
      </c>
      <c r="H68" s="135">
        <v>150000</v>
      </c>
      <c r="I68" s="146">
        <f t="shared" si="1"/>
        <v>0</v>
      </c>
    </row>
    <row r="69" spans="1:11" ht="60" customHeight="1" thickBot="1" x14ac:dyDescent="1">
      <c r="B69" s="69"/>
      <c r="C69" s="70"/>
      <c r="D69" s="71"/>
      <c r="E69" s="72"/>
      <c r="F69" s="122"/>
      <c r="G69" s="115" t="s">
        <v>183</v>
      </c>
      <c r="H69" s="135">
        <v>20000</v>
      </c>
      <c r="I69" s="146">
        <f>H69*F69</f>
        <v>0</v>
      </c>
    </row>
    <row r="70" spans="1:11" ht="60" customHeight="1" x14ac:dyDescent="1.2">
      <c r="B70" s="243" t="s">
        <v>27</v>
      </c>
      <c r="C70" s="244"/>
      <c r="D70" s="124"/>
      <c r="E70" s="125"/>
      <c r="F70" s="62"/>
      <c r="G70" s="198" t="s">
        <v>2</v>
      </c>
      <c r="H70" s="199"/>
      <c r="I70" s="76">
        <f>SUM(E8:E66,I8:I69)</f>
        <v>0</v>
      </c>
    </row>
    <row r="71" spans="1:11" ht="60" customHeight="1" x14ac:dyDescent="1.2">
      <c r="B71" s="245" t="s">
        <v>65</v>
      </c>
      <c r="C71" s="236"/>
      <c r="D71" s="126"/>
      <c r="E71"/>
      <c r="F71" s="14"/>
      <c r="G71" s="103" t="str">
        <f>IF(N(H71)&gt;0,"DESCUENTO CLIENTE","")</f>
        <v/>
      </c>
      <c r="H71" s="104"/>
      <c r="I71" s="105" t="str">
        <f>IF(N(H71)&gt;0,I70*H71,"")</f>
        <v/>
      </c>
    </row>
    <row r="72" spans="1:11" ht="60" customHeight="1" x14ac:dyDescent="1.5">
      <c r="B72" s="235" t="s">
        <v>198</v>
      </c>
      <c r="C72" s="246"/>
      <c r="D72" s="124"/>
      <c r="E72" s="127"/>
      <c r="F72" s="14"/>
      <c r="G72" s="198" t="s">
        <v>164</v>
      </c>
      <c r="H72" s="199"/>
      <c r="I72" s="77"/>
    </row>
    <row r="73" spans="1:11" ht="66" customHeight="1" x14ac:dyDescent="1.2">
      <c r="B73" s="241" t="s">
        <v>199</v>
      </c>
      <c r="C73" s="242"/>
      <c r="D73" s="242"/>
      <c r="E73" s="242"/>
      <c r="F73" s="74"/>
      <c r="G73" s="202" t="s">
        <v>209</v>
      </c>
      <c r="H73" s="203"/>
      <c r="I73" s="123">
        <v>1</v>
      </c>
    </row>
    <row r="74" spans="1:11" ht="72" customHeight="1" x14ac:dyDescent="1.2">
      <c r="B74" s="245" t="s">
        <v>210</v>
      </c>
      <c r="C74" s="246"/>
      <c r="D74" s="128"/>
      <c r="E74" s="129"/>
      <c r="F74" s="14"/>
      <c r="G74" s="200" t="s">
        <v>49</v>
      </c>
      <c r="H74" s="201"/>
      <c r="I74" s="108">
        <f>(I70-N(I71))*I73+I72</f>
        <v>0</v>
      </c>
    </row>
    <row r="75" spans="1:11" ht="60" customHeight="1" x14ac:dyDescent="1.2">
      <c r="B75" s="235" t="s">
        <v>200</v>
      </c>
      <c r="C75" s="236"/>
      <c r="D75" s="124"/>
      <c r="E75" s="124"/>
      <c r="F75" s="14"/>
      <c r="G75" s="200" t="s">
        <v>3</v>
      </c>
      <c r="H75" s="201"/>
      <c r="I75" s="78">
        <f>I74*19%</f>
        <v>0</v>
      </c>
    </row>
    <row r="76" spans="1:11" ht="60" customHeight="1" x14ac:dyDescent="1.2">
      <c r="B76" s="237" t="s">
        <v>201</v>
      </c>
      <c r="C76" s="238"/>
      <c r="D76" s="130"/>
      <c r="E76" s="130"/>
      <c r="F76" s="16"/>
      <c r="G76" s="202" t="s">
        <v>151</v>
      </c>
      <c r="H76" s="203"/>
      <c r="I76" s="55">
        <f>SUM(I74:I75)</f>
        <v>0</v>
      </c>
    </row>
    <row r="77" spans="1:11" ht="60" customHeight="1" x14ac:dyDescent="1.2">
      <c r="B77" s="239" t="s">
        <v>202</v>
      </c>
      <c r="C77" s="240"/>
      <c r="D77" s="131"/>
      <c r="E77" s="132"/>
      <c r="F77" s="18"/>
      <c r="G77" s="196" t="str">
        <f>IF(N(I77)&gt;0,"ABONO","")</f>
        <v/>
      </c>
      <c r="H77" s="197"/>
      <c r="I77" s="56"/>
    </row>
    <row r="78" spans="1:11" ht="79.75" customHeight="1" thickBot="1" x14ac:dyDescent="1.25">
      <c r="B78" s="57"/>
      <c r="C78" s="133" t="s">
        <v>203</v>
      </c>
      <c r="D78" s="59"/>
      <c r="E78" s="59"/>
      <c r="F78" s="59"/>
      <c r="G78" s="60"/>
      <c r="H78" s="60" t="str">
        <f>IF(N(I77)&gt;0,"SALDO","")</f>
        <v/>
      </c>
      <c r="I78" s="75" t="str">
        <f>IF(N(I77)&gt;0,I76-I77,"")</f>
        <v/>
      </c>
      <c r="K78" s="10" t="s">
        <v>6</v>
      </c>
    </row>
  </sheetData>
  <mergeCells count="29">
    <mergeCell ref="B75:C75"/>
    <mergeCell ref="B76:C76"/>
    <mergeCell ref="B77:C77"/>
    <mergeCell ref="B73:E73"/>
    <mergeCell ref="B70:C70"/>
    <mergeCell ref="B71:C71"/>
    <mergeCell ref="B72:C72"/>
    <mergeCell ref="B74:C74"/>
    <mergeCell ref="D2:F2"/>
    <mergeCell ref="D3:F3"/>
    <mergeCell ref="H3:I3"/>
    <mergeCell ref="B1:C1"/>
    <mergeCell ref="D1:F1"/>
    <mergeCell ref="H1:I1"/>
    <mergeCell ref="B2:C6"/>
    <mergeCell ref="D4:F4"/>
    <mergeCell ref="H4:I4"/>
    <mergeCell ref="D5:F5"/>
    <mergeCell ref="H5:I5"/>
    <mergeCell ref="D6:F6"/>
    <mergeCell ref="H6:I6"/>
    <mergeCell ref="G2:I2"/>
    <mergeCell ref="G77:H77"/>
    <mergeCell ref="G70:H70"/>
    <mergeCell ref="G74:H74"/>
    <mergeCell ref="G76:H76"/>
    <mergeCell ref="G73:H73"/>
    <mergeCell ref="G72:H72"/>
    <mergeCell ref="G75:H75"/>
  </mergeCells>
  <phoneticPr fontId="0" type="noConversion"/>
  <conditionalFormatting sqref="O11">
    <cfRule type="cellIs" dxfId="6" priority="3" operator="greaterThan">
      <formula>0</formula>
    </cfRule>
  </conditionalFormatting>
  <conditionalFormatting sqref="B8:C68">
    <cfRule type="expression" dxfId="5" priority="4">
      <formula>AND($B8&lt;&gt;"",N($B8)&gt;0)</formula>
    </cfRule>
  </conditionalFormatting>
  <conditionalFormatting sqref="F8:G11 F12:F18 G15:G17 F19:G39 F40 F41:G69">
    <cfRule type="expression" dxfId="4" priority="5">
      <formula>AND($F8&lt;&gt;"",N($F8)&gt;0)</formula>
    </cfRule>
  </conditionalFormatting>
  <conditionalFormatting sqref="G12:G13">
    <cfRule type="expression" dxfId="3" priority="7">
      <formula>AND($F13&lt;&gt;"",N($F13)&gt;0)</formula>
    </cfRule>
  </conditionalFormatting>
  <conditionalFormatting sqref="G14">
    <cfRule type="expression" dxfId="2" priority="2">
      <formula>AND($F14&lt;&gt;"",N($F14)&gt;0)</formula>
    </cfRule>
  </conditionalFormatting>
  <conditionalFormatting sqref="G18">
    <cfRule type="expression" dxfId="1" priority="1">
      <formula>AND($F18&lt;&gt;"",N($F18)&gt;0)</formula>
    </cfRule>
  </conditionalFormatting>
  <conditionalFormatting sqref="G40">
    <cfRule type="expression" dxfId="0" priority="9">
      <formula>AND($F42&lt;&gt;"",N($F42)&gt;0)</formula>
    </cfRule>
  </conditionalFormatting>
  <hyperlinks>
    <hyperlink ref="H1" r:id="rId1" xr:uid="{00000000-0004-0000-0000-000002000000}"/>
    <hyperlink ref="G1" r:id="rId2" xr:uid="{B0E682F9-707B-48A5-B23A-719BB89B60D4}"/>
  </hyperlinks>
  <printOptions horizontalCentered="1" verticalCentered="1"/>
  <pageMargins left="0" right="0" top="0" bottom="0.35433070866141736" header="0" footer="0"/>
  <pageSetup paperSize="5" scale="16" orientation="portrait" horizontalDpi="360" verticalDpi="360" r:id="rId3"/>
  <headerFooter alignWithMargins="0"/>
  <drawing r:id="rId4"/>
  <picture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DD2C6-7BFD-481B-A5A9-320549894A8B}">
  <sheetPr>
    <pageSetUpPr fitToPage="1"/>
  </sheetPr>
  <dimension ref="A1:K124"/>
  <sheetViews>
    <sheetView workbookViewId="0">
      <selection activeCell="B16" sqref="B16"/>
    </sheetView>
  </sheetViews>
  <sheetFormatPr baseColWidth="10" defaultRowHeight="12.5" outlineLevelCol="2" x14ac:dyDescent="0.25"/>
  <cols>
    <col min="1" max="1" width="12.7265625" customWidth="1"/>
    <col min="2" max="2" width="65.453125" customWidth="1"/>
    <col min="3" max="3" width="19.08984375" customWidth="1"/>
    <col min="4" max="4" width="33.6328125" customWidth="1"/>
    <col min="5" max="5" width="10" customWidth="1"/>
    <col min="6" max="6" width="19.08984375" customWidth="1"/>
    <col min="7" max="7" width="2.1796875" customWidth="1" outlineLevel="1"/>
    <col min="8" max="8" width="54.54296875" customWidth="1" outlineLevel="1"/>
    <col min="9" max="11" width="10" customWidth="1" outlineLevel="2"/>
  </cols>
  <sheetData>
    <row r="1" spans="1:11" ht="16" customHeight="1" thickTop="1" x14ac:dyDescent="0.25">
      <c r="A1" s="249" t="s">
        <v>32</v>
      </c>
      <c r="B1" s="250"/>
      <c r="C1" s="190" t="s">
        <v>64</v>
      </c>
      <c r="D1" s="190" t="s">
        <v>260</v>
      </c>
      <c r="E1" s="250" t="s">
        <v>65</v>
      </c>
      <c r="F1" s="251"/>
      <c r="H1" s="148" t="s">
        <v>278</v>
      </c>
      <c r="I1" s="149" t="s">
        <v>0</v>
      </c>
      <c r="J1" s="149" t="s">
        <v>279</v>
      </c>
      <c r="K1" s="149">
        <v>0</v>
      </c>
    </row>
    <row r="2" spans="1:11" ht="18" customHeight="1" x14ac:dyDescent="0.25">
      <c r="A2" s="252"/>
      <c r="B2" s="253" t="s">
        <v>184</v>
      </c>
      <c r="C2" s="254"/>
      <c r="D2" s="154"/>
      <c r="E2" s="154"/>
      <c r="F2" s="155"/>
      <c r="H2" s="149" t="str">
        <f>'Lista de Precios'!C8</f>
        <v>Plato Base Cuadrado                                32cm☐</v>
      </c>
      <c r="I2" s="149">
        <f>'Lista de Precios'!B8</f>
        <v>0</v>
      </c>
      <c r="J2" s="149">
        <f>'Lista de Precios'!D8</f>
        <v>200</v>
      </c>
      <c r="K2" s="149" t="str">
        <f>IF(N(I2)&gt;0,MAX($K$1:K1)+1,"")</f>
        <v/>
      </c>
    </row>
    <row r="3" spans="1:11" ht="18" customHeight="1" x14ac:dyDescent="0.25">
      <c r="A3" s="252"/>
      <c r="B3" s="255" t="str">
        <f>IF('Lista de Precios'!D3="","",'Lista de Precios'!D3)</f>
        <v/>
      </c>
      <c r="C3" s="254"/>
      <c r="D3" s="156" t="s">
        <v>261</v>
      </c>
      <c r="E3" s="257" t="str">
        <f>IF('Lista de Precios'!H3="","",'Lista de Precios'!H3)</f>
        <v/>
      </c>
      <c r="F3" s="258"/>
      <c r="H3" s="149" t="str">
        <f>'Lista de Precios'!C9</f>
        <v>Plato Principal Cuadrado                          27cm☐</v>
      </c>
      <c r="I3" s="149">
        <f>'Lista de Precios'!B9</f>
        <v>0</v>
      </c>
      <c r="J3" s="149">
        <f>'Lista de Precios'!D9</f>
        <v>150</v>
      </c>
      <c r="K3" s="149" t="str">
        <f>IF(N(I3)&gt;0,MAX($K$1:K2)+1,"")</f>
        <v/>
      </c>
    </row>
    <row r="4" spans="1:11" ht="18" customHeight="1" x14ac:dyDescent="0.25">
      <c r="A4" s="252"/>
      <c r="B4" s="254"/>
      <c r="C4" s="254"/>
      <c r="D4" s="156" t="s">
        <v>262</v>
      </c>
      <c r="E4" s="259"/>
      <c r="F4" s="258"/>
      <c r="H4" s="149" t="str">
        <f>'Lista de Precios'!C10</f>
        <v>Plato Postre Cuadrado                             25cm☐</v>
      </c>
      <c r="I4" s="149">
        <f>'Lista de Precios'!B10</f>
        <v>0</v>
      </c>
      <c r="J4" s="149">
        <f>'Lista de Precios'!D10</f>
        <v>140</v>
      </c>
      <c r="K4" s="149" t="str">
        <f>IF(N(I4)&gt;0,MAX($K$1:K3)+1,"")</f>
        <v/>
      </c>
    </row>
    <row r="5" spans="1:11" ht="18" customHeight="1" x14ac:dyDescent="0.25">
      <c r="A5" s="252"/>
      <c r="B5" s="254"/>
      <c r="C5" s="254"/>
      <c r="D5" s="156" t="s">
        <v>263</v>
      </c>
      <c r="E5" s="260" t="str">
        <f>IF('Lista de Precios'!H5="","",'Lista de Precios'!H5)</f>
        <v/>
      </c>
      <c r="F5" s="258"/>
      <c r="H5" s="149" t="str">
        <f>'Lista de Precios'!C11</f>
        <v>Plato Entrada/torta Cuadrado                  19cm☐</v>
      </c>
      <c r="I5" s="149">
        <f>'Lista de Precios'!B11</f>
        <v>0</v>
      </c>
      <c r="J5" s="149">
        <f>'Lista de Precios'!D11</f>
        <v>140</v>
      </c>
      <c r="K5" s="149" t="str">
        <f>IF(N(I5)&gt;0,MAX($K$1:K4)+1,"")</f>
        <v/>
      </c>
    </row>
    <row r="6" spans="1:11" ht="18" customHeight="1" thickBot="1" x14ac:dyDescent="0.3">
      <c r="A6" s="252"/>
      <c r="B6" s="256"/>
      <c r="C6" s="256"/>
      <c r="D6" s="157" t="s">
        <v>125</v>
      </c>
      <c r="E6" s="261" t="str">
        <f>IF('Lista de Precios'!H6="","",'Lista de Precios'!H6)</f>
        <v/>
      </c>
      <c r="F6" s="262"/>
      <c r="H6" s="149" t="str">
        <f>'Lista de Precios'!C12</f>
        <v>Plato Pan Cuadrado                                 14cm☐</v>
      </c>
      <c r="I6" s="149">
        <f>'Lista de Precios'!B12</f>
        <v>0</v>
      </c>
      <c r="J6" s="149">
        <f>'Lista de Precios'!D12</f>
        <v>120</v>
      </c>
      <c r="K6" s="149" t="str">
        <f>IF(N(I6)&gt;0,MAX($K$1:K5)+1,"")</f>
        <v/>
      </c>
    </row>
    <row r="7" spans="1:11" ht="18" customHeight="1" x14ac:dyDescent="0.25">
      <c r="A7" s="151" t="s">
        <v>264</v>
      </c>
      <c r="B7" s="150" t="s">
        <v>1</v>
      </c>
      <c r="C7" s="150" t="s">
        <v>265</v>
      </c>
      <c r="D7" s="150" t="s">
        <v>266</v>
      </c>
      <c r="E7" s="150" t="s">
        <v>267</v>
      </c>
      <c r="F7" s="152" t="s">
        <v>23</v>
      </c>
      <c r="H7" s="149" t="str">
        <f>'Lista de Precios'!C13</f>
        <v>Plato Base Redondo                                 32cmØ</v>
      </c>
      <c r="I7" s="149">
        <f>'Lista de Precios'!B13</f>
        <v>0</v>
      </c>
      <c r="J7" s="149">
        <f>'Lista de Precios'!D13</f>
        <v>200</v>
      </c>
      <c r="K7" s="149" t="str">
        <f>IF(N(I7)&gt;0,MAX($K$1:K6)+1,"")</f>
        <v/>
      </c>
    </row>
    <row r="8" spans="1:11" ht="18" customHeight="1" x14ac:dyDescent="0.25">
      <c r="A8" s="191" t="str">
        <f>IFERROR(INDEX($I$2:$I$124,MATCH(ROW()-7,$K$2:$K$124,0)),"")</f>
        <v/>
      </c>
      <c r="B8" s="192" t="str">
        <f>IFERROR(INDEX($H$2:$H$124,MATCH(ROW()-7,$K$2:$K$124,0)),"")</f>
        <v/>
      </c>
      <c r="C8" s="193" t="str">
        <f>IFERROR(INDEX($J$2:$J$124,MATCH(ROW()-7,$K$2:$K$124,0)),"")</f>
        <v/>
      </c>
      <c r="D8" s="159"/>
      <c r="E8" s="194">
        <f>'Lista de Precios'!$I$73</f>
        <v>1</v>
      </c>
      <c r="F8" s="161" t="str">
        <f>IF($A8="","",IFERROR($A8*$C8*MAX(1,N($E8)),0))</f>
        <v/>
      </c>
      <c r="H8" s="149" t="str">
        <f>'Lista de Precios'!C14</f>
        <v>Plato Principal Redondo                           27cmØ</v>
      </c>
      <c r="I8" s="149">
        <f>'Lista de Precios'!B14</f>
        <v>0</v>
      </c>
      <c r="J8" s="149">
        <f>'Lista de Precios'!D14</f>
        <v>100</v>
      </c>
      <c r="K8" s="149" t="str">
        <f>IF(N(I8)&gt;0,MAX($K$1:K7)+1,"")</f>
        <v/>
      </c>
    </row>
    <row r="9" spans="1:11" ht="18" customHeight="1" x14ac:dyDescent="0.25">
      <c r="A9" s="191" t="str">
        <f t="shared" ref="A9:A19" si="0">IFERROR(INDEX($I$2:$I$124,MATCH(ROW()-7,$K$2:$K$124,0)),"")</f>
        <v/>
      </c>
      <c r="B9" s="192" t="str">
        <f t="shared" ref="B9:B19" si="1">IFERROR(INDEX($H$2:$H$124,MATCH(ROW()-7,$K$2:$K$124,0)),"")</f>
        <v/>
      </c>
      <c r="C9" s="193" t="str">
        <f t="shared" ref="C9:C19" si="2">IFERROR(INDEX($J$2:$J$124,MATCH(ROW()-7,$K$2:$K$124,0)),"")</f>
        <v/>
      </c>
      <c r="D9" s="159"/>
      <c r="E9" s="194">
        <f>'Lista de Precios'!$I$73</f>
        <v>1</v>
      </c>
      <c r="F9" s="161" t="str">
        <f t="shared" ref="F9:F19" si="3">IF($A9="","",IFERROR($A9*$C9*MAX(1,N($E9)),0))</f>
        <v/>
      </c>
      <c r="H9" s="149" t="str">
        <f>'Lista de Precios'!C15</f>
        <v>Plato Entrada/torta Redondo                   19cmØ</v>
      </c>
      <c r="I9" s="149">
        <f>'Lista de Precios'!B15</f>
        <v>0</v>
      </c>
      <c r="J9" s="149">
        <f>'Lista de Precios'!D15</f>
        <v>100</v>
      </c>
      <c r="K9" s="149" t="str">
        <f>IF(N(I9)&gt;0,MAX($K$1:K8)+1,"")</f>
        <v/>
      </c>
    </row>
    <row r="10" spans="1:11" ht="18" customHeight="1" x14ac:dyDescent="0.25">
      <c r="A10" s="191" t="str">
        <f t="shared" si="0"/>
        <v/>
      </c>
      <c r="B10" s="192" t="str">
        <f t="shared" si="1"/>
        <v/>
      </c>
      <c r="C10" s="193" t="str">
        <f t="shared" si="2"/>
        <v/>
      </c>
      <c r="D10" s="159"/>
      <c r="E10" s="194">
        <f>'Lista de Precios'!$I$73</f>
        <v>1</v>
      </c>
      <c r="F10" s="161" t="str">
        <f t="shared" si="3"/>
        <v/>
      </c>
      <c r="H10" s="149" t="str">
        <f>'Lista de Precios'!C16</f>
        <v>Plato Pan/servilleta Redondo                   15cmØ</v>
      </c>
      <c r="I10" s="149">
        <f>'Lista de Precios'!B16</f>
        <v>0</v>
      </c>
      <c r="J10" s="149">
        <f>'Lista de Precios'!D16</f>
        <v>100</v>
      </c>
      <c r="K10" s="149" t="str">
        <f>IF(N(I10)&gt;0,MAX($K$1:K9)+1,"")</f>
        <v/>
      </c>
    </row>
    <row r="11" spans="1:11" ht="18" customHeight="1" x14ac:dyDescent="0.25">
      <c r="A11" s="191" t="str">
        <f t="shared" si="0"/>
        <v/>
      </c>
      <c r="B11" s="192" t="str">
        <f t="shared" si="1"/>
        <v/>
      </c>
      <c r="C11" s="193" t="str">
        <f t="shared" si="2"/>
        <v/>
      </c>
      <c r="D11" s="159"/>
      <c r="E11" s="194">
        <f>'Lista de Precios'!$I$73</f>
        <v>1</v>
      </c>
      <c r="F11" s="161" t="str">
        <f t="shared" si="3"/>
        <v/>
      </c>
      <c r="H11" s="149" t="str">
        <f>'Lista de Precios'!C17</f>
        <v>Plato Hondo Redondo Pasta                    29cmØ</v>
      </c>
      <c r="I11" s="149">
        <f>'Lista de Precios'!B17</f>
        <v>0</v>
      </c>
      <c r="J11" s="149">
        <f>'Lista de Precios'!D17</f>
        <v>250</v>
      </c>
      <c r="K11" s="149" t="str">
        <f>IF(N(I11)&gt;0,MAX($K$1:K10)+1,"")</f>
        <v/>
      </c>
    </row>
    <row r="12" spans="1:11" ht="18" customHeight="1" x14ac:dyDescent="0.25">
      <c r="A12" s="191" t="str">
        <f t="shared" si="0"/>
        <v/>
      </c>
      <c r="B12" s="192" t="str">
        <f t="shared" si="1"/>
        <v/>
      </c>
      <c r="C12" s="193" t="str">
        <f t="shared" si="2"/>
        <v/>
      </c>
      <c r="D12" s="159"/>
      <c r="E12" s="194">
        <f>'Lista de Precios'!$I$73</f>
        <v>1</v>
      </c>
      <c r="F12" s="161" t="str">
        <f t="shared" si="3"/>
        <v/>
      </c>
      <c r="H12" s="149" t="str">
        <f>'Lista de Precios'!C18</f>
        <v>Plato Sushi Rectangular                       30x12cm☐</v>
      </c>
      <c r="I12" s="149">
        <f>'Lista de Precios'!B18</f>
        <v>0</v>
      </c>
      <c r="J12" s="149">
        <f>'Lista de Precios'!D18</f>
        <v>400</v>
      </c>
      <c r="K12" s="149" t="str">
        <f>IF(N(I12)&gt;0,MAX($K$1:K11)+1,"")</f>
        <v/>
      </c>
    </row>
    <row r="13" spans="1:11" ht="18" customHeight="1" x14ac:dyDescent="0.25">
      <c r="A13" s="191" t="str">
        <f t="shared" si="0"/>
        <v/>
      </c>
      <c r="B13" s="192" t="str">
        <f t="shared" si="1"/>
        <v/>
      </c>
      <c r="C13" s="193" t="str">
        <f t="shared" si="2"/>
        <v/>
      </c>
      <c r="D13" s="159"/>
      <c r="E13" s="194">
        <f>'Lista de Precios'!$I$73</f>
        <v>1</v>
      </c>
      <c r="F13" s="161" t="str">
        <f t="shared" si="3"/>
        <v/>
      </c>
      <c r="H13" s="149" t="str">
        <f>'Lista de Precios'!C19</f>
        <v>Individual Yute                                          38cmØ</v>
      </c>
      <c r="I13" s="149">
        <f>'Lista de Precios'!B19</f>
        <v>0</v>
      </c>
      <c r="J13" s="149">
        <f>'Lista de Precios'!D19</f>
        <v>450</v>
      </c>
      <c r="K13" s="149" t="str">
        <f>IF(N(I13)&gt;0,MAX($K$1:K12)+1,"")</f>
        <v/>
      </c>
    </row>
    <row r="14" spans="1:11" ht="18" customHeight="1" x14ac:dyDescent="0.25">
      <c r="A14" s="191" t="str">
        <f t="shared" si="0"/>
        <v/>
      </c>
      <c r="B14" s="192" t="str">
        <f t="shared" si="1"/>
        <v/>
      </c>
      <c r="C14" s="193" t="str">
        <f t="shared" si="2"/>
        <v/>
      </c>
      <c r="D14" s="159"/>
      <c r="E14" s="194">
        <f>'Lista de Precios'!$I$73</f>
        <v>1</v>
      </c>
      <c r="F14" s="161" t="str">
        <f t="shared" si="3"/>
        <v/>
      </c>
      <c r="H14" s="149" t="str">
        <f>'Lista de Precios'!C20</f>
        <v>Plato Base Dorado                                   32cmØ</v>
      </c>
      <c r="I14" s="149">
        <f>'Lista de Precios'!B20</f>
        <v>0</v>
      </c>
      <c r="J14" s="149">
        <f>'Lista de Precios'!D20</f>
        <v>450</v>
      </c>
      <c r="K14" s="149" t="str">
        <f>IF(N(I14)&gt;0,MAX($K$1:K13)+1,"")</f>
        <v/>
      </c>
    </row>
    <row r="15" spans="1:11" ht="18" customHeight="1" x14ac:dyDescent="0.25">
      <c r="A15" s="191" t="str">
        <f t="shared" si="0"/>
        <v/>
      </c>
      <c r="B15" s="192" t="str">
        <f t="shared" si="1"/>
        <v/>
      </c>
      <c r="C15" s="193" t="str">
        <f t="shared" si="2"/>
        <v/>
      </c>
      <c r="D15" s="159"/>
      <c r="E15" s="194">
        <f>'Lista de Precios'!$I$73</f>
        <v>1</v>
      </c>
      <c r="F15" s="161" t="str">
        <f t="shared" si="3"/>
        <v/>
      </c>
      <c r="H15" s="149" t="str">
        <f>'Lista de Precios'!C21</f>
        <v>Compotera Loza chica   9.5cmØ x 4.5cm alto</v>
      </c>
      <c r="I15" s="149">
        <f>'Lista de Precios'!B21</f>
        <v>0</v>
      </c>
      <c r="J15" s="149">
        <f>'Lista de Precios'!D21</f>
        <v>150</v>
      </c>
      <c r="K15" s="149" t="str">
        <f>IF(N(I15)&gt;0,MAX($K$1:K14)+1,"")</f>
        <v/>
      </c>
    </row>
    <row r="16" spans="1:11" ht="18" customHeight="1" x14ac:dyDescent="0.25">
      <c r="A16" s="191" t="str">
        <f t="shared" si="0"/>
        <v/>
      </c>
      <c r="B16" s="192" t="str">
        <f t="shared" si="1"/>
        <v/>
      </c>
      <c r="C16" s="193" t="str">
        <f t="shared" si="2"/>
        <v/>
      </c>
      <c r="D16" s="159"/>
      <c r="E16" s="194">
        <f>'Lista de Precios'!$I$73</f>
        <v>1</v>
      </c>
      <c r="F16" s="161" t="str">
        <f t="shared" si="3"/>
        <v/>
      </c>
      <c r="H16" s="149" t="str">
        <f>'Lista de Precios'!C22</f>
        <v xml:space="preserve">Compotera Loza grande 11cmØ x 5.5cm alto </v>
      </c>
      <c r="I16" s="149">
        <f>'Lista de Precios'!B22</f>
        <v>0</v>
      </c>
      <c r="J16" s="149">
        <f>'Lista de Precios'!D22</f>
        <v>200</v>
      </c>
      <c r="K16" s="149" t="str">
        <f>IF(N(I16)&gt;0,MAX($K$1:K15)+1,"")</f>
        <v/>
      </c>
    </row>
    <row r="17" spans="1:11" ht="18" customHeight="1" x14ac:dyDescent="0.25">
      <c r="A17" s="191" t="str">
        <f t="shared" si="0"/>
        <v/>
      </c>
      <c r="B17" s="192" t="str">
        <f t="shared" si="1"/>
        <v/>
      </c>
      <c r="C17" s="193" t="str">
        <f t="shared" si="2"/>
        <v/>
      </c>
      <c r="D17" s="159"/>
      <c r="E17" s="194">
        <f>'Lista de Precios'!$I$73</f>
        <v>1</v>
      </c>
      <c r="F17" s="161" t="str">
        <f t="shared" si="3"/>
        <v/>
      </c>
      <c r="H17" s="149" t="str">
        <f>'Lista de Precios'!C23</f>
        <v xml:space="preserve">Tenaza Ensalada </v>
      </c>
      <c r="I17" s="149">
        <f>'Lista de Precios'!B23</f>
        <v>0</v>
      </c>
      <c r="J17" s="149">
        <f>'Lista de Precios'!D23</f>
        <v>300</v>
      </c>
      <c r="K17" s="149" t="str">
        <f>IF(N(I17)&gt;0,MAX($K$1:K16)+1,"")</f>
        <v/>
      </c>
    </row>
    <row r="18" spans="1:11" ht="18" customHeight="1" x14ac:dyDescent="0.25">
      <c r="A18" s="191" t="str">
        <f t="shared" si="0"/>
        <v/>
      </c>
      <c r="B18" s="192" t="str">
        <f t="shared" si="1"/>
        <v/>
      </c>
      <c r="C18" s="193" t="str">
        <f t="shared" si="2"/>
        <v/>
      </c>
      <c r="D18" s="159"/>
      <c r="E18" s="194">
        <f>'Lista de Precios'!$I$73</f>
        <v>1</v>
      </c>
      <c r="F18" s="161" t="str">
        <f t="shared" si="3"/>
        <v/>
      </c>
      <c r="H18" s="149" t="str">
        <f>'Lista de Precios'!C24</f>
        <v>Cuchara Ensalada</v>
      </c>
      <c r="I18" s="149">
        <f>'Lista de Precios'!B24</f>
        <v>0</v>
      </c>
      <c r="J18" s="149">
        <f>'Lista de Precios'!D24</f>
        <v>300</v>
      </c>
      <c r="K18" s="149" t="str">
        <f>IF(N(I18)&gt;0,MAX($K$1:K17)+1,"")</f>
        <v/>
      </c>
    </row>
    <row r="19" spans="1:11" ht="18" customHeight="1" thickBot="1" x14ac:dyDescent="0.3">
      <c r="A19" s="191" t="str">
        <f t="shared" si="0"/>
        <v/>
      </c>
      <c r="B19" s="192" t="str">
        <f t="shared" si="1"/>
        <v/>
      </c>
      <c r="C19" s="193" t="str">
        <f t="shared" si="2"/>
        <v/>
      </c>
      <c r="D19" s="163"/>
      <c r="E19" s="194">
        <f>'Lista de Precios'!$I$73</f>
        <v>1</v>
      </c>
      <c r="F19" s="165" t="str">
        <f t="shared" si="3"/>
        <v/>
      </c>
      <c r="H19" s="149" t="str">
        <f>'Lista de Precios'!C25</f>
        <v>Cuchara Loza/acero cóctel</v>
      </c>
      <c r="I19" s="149">
        <f>'Lista de Precios'!B25</f>
        <v>0</v>
      </c>
      <c r="J19" s="149">
        <f>'Lista de Precios'!D25</f>
        <v>120</v>
      </c>
      <c r="K19" s="149" t="str">
        <f>IF(N(I19)&gt;0,MAX($K$1:K18)+1,"")</f>
        <v/>
      </c>
    </row>
    <row r="20" spans="1:11" ht="18" customHeight="1" thickBot="1" x14ac:dyDescent="0.3">
      <c r="A20" s="266" t="s">
        <v>268</v>
      </c>
      <c r="B20" s="267"/>
      <c r="C20" s="267"/>
      <c r="D20" s="267"/>
      <c r="E20" s="267"/>
      <c r="F20" s="268"/>
      <c r="H20" s="149" t="str">
        <f>'Lista de Precios'!C26</f>
        <v>Cuchillo Carne Wolfen</v>
      </c>
      <c r="I20" s="149">
        <f>'Lista de Precios'!B26</f>
        <v>0</v>
      </c>
      <c r="J20" s="149">
        <f>'Lista de Precios'!D26</f>
        <v>150</v>
      </c>
      <c r="K20" s="149" t="str">
        <f>IF(N(I20)&gt;0,MAX($K$1:K19)+1,"")</f>
        <v/>
      </c>
    </row>
    <row r="21" spans="1:11" ht="18" customHeight="1" x14ac:dyDescent="0.25">
      <c r="A21" s="166"/>
      <c r="B21" s="167"/>
      <c r="C21" s="168"/>
      <c r="D21" s="169"/>
      <c r="E21" s="170"/>
      <c r="F21" s="171" t="str">
        <f>IF($A21="",IF($C21="","",$C21*MAX(1,N($E21))),$A21*N($C21)*MAX(1,N($E21)))</f>
        <v/>
      </c>
      <c r="H21" s="149" t="str">
        <f>'Lista de Precios'!C27</f>
        <v>Cuchillo Principal Wolfen</v>
      </c>
      <c r="I21" s="149">
        <f>'Lista de Precios'!B27</f>
        <v>0</v>
      </c>
      <c r="J21" s="149">
        <f>'Lista de Precios'!D27</f>
        <v>120</v>
      </c>
      <c r="K21" s="149" t="str">
        <f>IF(N(I21)&gt;0,MAX($K$1:K20)+1,"")</f>
        <v/>
      </c>
    </row>
    <row r="22" spans="1:11" ht="18" customHeight="1" x14ac:dyDescent="0.25">
      <c r="A22" s="172"/>
      <c r="B22" s="158"/>
      <c r="C22" s="173"/>
      <c r="D22" s="159"/>
      <c r="E22" s="160"/>
      <c r="F22" s="161" t="str">
        <f t="shared" ref="F22:F26" si="4">IF($A22="",IF($C22="","",$C22*MAX(1,N($E22))),$A22*N($C22)*MAX(1,N($E22)))</f>
        <v/>
      </c>
      <c r="H22" s="149" t="str">
        <f>'Lista de Precios'!C28</f>
        <v>Tenedor Principal Wolfen</v>
      </c>
      <c r="I22" s="149">
        <f>'Lista de Precios'!B28</f>
        <v>0</v>
      </c>
      <c r="J22" s="149">
        <f>'Lista de Precios'!D28</f>
        <v>120</v>
      </c>
      <c r="K22" s="149" t="str">
        <f>IF(N(I22)&gt;0,MAX($K$1:K21)+1,"")</f>
        <v/>
      </c>
    </row>
    <row r="23" spans="1:11" ht="18" customHeight="1" x14ac:dyDescent="0.25">
      <c r="A23" s="172"/>
      <c r="B23" s="158"/>
      <c r="C23" s="173"/>
      <c r="D23" s="159"/>
      <c r="E23" s="160"/>
      <c r="F23" s="161" t="str">
        <f t="shared" si="4"/>
        <v/>
      </c>
      <c r="H23" s="149" t="str">
        <f>'Lista de Precios'!C29</f>
        <v>Tenedor Entrada Wolfen</v>
      </c>
      <c r="I23" s="149">
        <f>'Lista de Precios'!B29</f>
        <v>0</v>
      </c>
      <c r="J23" s="149">
        <f>'Lista de Precios'!D29</f>
        <v>120</v>
      </c>
      <c r="K23" s="149" t="str">
        <f>IF(N(I23)&gt;0,MAX($K$1:K22)+1,"")</f>
        <v/>
      </c>
    </row>
    <row r="24" spans="1:11" ht="18" customHeight="1" x14ac:dyDescent="0.25">
      <c r="A24" s="172"/>
      <c r="B24" s="158"/>
      <c r="C24" s="173"/>
      <c r="D24" s="159"/>
      <c r="E24" s="160"/>
      <c r="F24" s="161" t="str">
        <f t="shared" si="4"/>
        <v/>
      </c>
      <c r="H24" s="149" t="str">
        <f>'Lista de Precios'!C30</f>
        <v>Cuchillo Entrada Wolfen</v>
      </c>
      <c r="I24" s="149">
        <f>'Lista de Precios'!B30</f>
        <v>0</v>
      </c>
      <c r="J24" s="149">
        <f>'Lista de Precios'!D30</f>
        <v>120</v>
      </c>
      <c r="K24" s="149" t="str">
        <f>IF(N(I24)&gt;0,MAX($K$1:K23)+1,"")</f>
        <v/>
      </c>
    </row>
    <row r="25" spans="1:11" ht="18" customHeight="1" x14ac:dyDescent="0.25">
      <c r="A25" s="172"/>
      <c r="B25" s="158"/>
      <c r="C25" s="173"/>
      <c r="D25" s="159"/>
      <c r="E25" s="160"/>
      <c r="F25" s="161" t="str">
        <f t="shared" si="4"/>
        <v/>
      </c>
      <c r="H25" s="149" t="str">
        <f>'Lista de Precios'!C31</f>
        <v>Tenedor Postre Wolfen</v>
      </c>
      <c r="I25" s="149">
        <f>'Lista de Precios'!B31</f>
        <v>0</v>
      </c>
      <c r="J25" s="149">
        <f>'Lista de Precios'!D31</f>
        <v>120</v>
      </c>
      <c r="K25" s="149" t="str">
        <f>IF(N(I25)&gt;0,MAX($K$1:K24)+1,"")</f>
        <v/>
      </c>
    </row>
    <row r="26" spans="1:11" ht="18" customHeight="1" thickBot="1" x14ac:dyDescent="0.3">
      <c r="A26" s="174"/>
      <c r="B26" s="162"/>
      <c r="C26" s="175"/>
      <c r="D26" s="163"/>
      <c r="E26" s="164"/>
      <c r="F26" s="165" t="str">
        <f t="shared" si="4"/>
        <v/>
      </c>
      <c r="H26" s="149" t="str">
        <f>'Lista de Precios'!C32</f>
        <v>Cuchara Postre Wolfen</v>
      </c>
      <c r="I26" s="149">
        <f>'Lista de Precios'!B32</f>
        <v>0</v>
      </c>
      <c r="J26" s="149">
        <f>'Lista de Precios'!D32</f>
        <v>120</v>
      </c>
      <c r="K26" s="149" t="str">
        <f>IF(N(I26)&gt;0,MAX($K$1:K25)+1,"")</f>
        <v/>
      </c>
    </row>
    <row r="27" spans="1:11" ht="20" customHeight="1" x14ac:dyDescent="0.25">
      <c r="A27" s="176" t="s">
        <v>269</v>
      </c>
      <c r="B27" s="269"/>
      <c r="C27" s="270"/>
      <c r="D27" s="270"/>
      <c r="E27" s="270"/>
      <c r="F27" s="271"/>
      <c r="H27" s="149" t="str">
        <f>'Lista de Precios'!C33</f>
        <v>Cuchillo Pescado Wolfen</v>
      </c>
      <c r="I27" s="149">
        <f>'Lista de Precios'!B33</f>
        <v>0</v>
      </c>
      <c r="J27" s="149">
        <f>'Lista de Precios'!D33</f>
        <v>120</v>
      </c>
      <c r="K27" s="149" t="str">
        <f>IF(N(I27)&gt;0,MAX($K$1:K26)+1,"")</f>
        <v/>
      </c>
    </row>
    <row r="28" spans="1:11" ht="20" customHeight="1" x14ac:dyDescent="0.25">
      <c r="A28" s="153"/>
      <c r="B28" s="272"/>
      <c r="C28" s="272"/>
      <c r="D28" s="272"/>
      <c r="E28" s="272"/>
      <c r="F28" s="273"/>
      <c r="H28" s="149" t="str">
        <f>'Lista de Precios'!C34</f>
        <v>Tenedor Pescado Wolfen</v>
      </c>
      <c r="I28" s="149">
        <f>'Lista de Precios'!B34</f>
        <v>0</v>
      </c>
      <c r="J28" s="149">
        <f>'Lista de Precios'!D34</f>
        <v>120</v>
      </c>
      <c r="K28" s="149" t="str">
        <f>IF(N(I28)&gt;0,MAX($K$1:K27)+1,"")</f>
        <v/>
      </c>
    </row>
    <row r="29" spans="1:11" ht="20" customHeight="1" x14ac:dyDescent="0.25">
      <c r="A29" s="153"/>
      <c r="B29" s="272"/>
      <c r="C29" s="272"/>
      <c r="D29" s="272"/>
      <c r="E29" s="272"/>
      <c r="F29" s="273"/>
      <c r="H29" s="149" t="str">
        <f>'Lista de Precios'!C35</f>
        <v>Cuchara Té Wolfen</v>
      </c>
      <c r="I29" s="149">
        <f>'Lista de Precios'!B35</f>
        <v>0</v>
      </c>
      <c r="J29" s="149">
        <f>'Lista de Precios'!D35</f>
        <v>120</v>
      </c>
      <c r="K29" s="149" t="str">
        <f>IF(N(I29)&gt;0,MAX($K$1:K28)+1,"")</f>
        <v/>
      </c>
    </row>
    <row r="30" spans="1:11" ht="20" customHeight="1" x14ac:dyDescent="0.25">
      <c r="A30" s="153"/>
      <c r="B30" s="272"/>
      <c r="C30" s="272"/>
      <c r="D30" s="272"/>
      <c r="E30" s="272"/>
      <c r="F30" s="273"/>
      <c r="H30" s="149" t="str">
        <f>'Lista de Precios'!C36</f>
        <v>Cuchara Café Wolfen</v>
      </c>
      <c r="I30" s="149">
        <f>'Lista de Precios'!B36</f>
        <v>0</v>
      </c>
      <c r="J30" s="149">
        <f>'Lista de Precios'!D36</f>
        <v>120</v>
      </c>
      <c r="K30" s="149" t="str">
        <f>IF(N(I30)&gt;0,MAX($K$1:K29)+1,"")</f>
        <v/>
      </c>
    </row>
    <row r="31" spans="1:11" ht="20" customHeight="1" x14ac:dyDescent="0.25">
      <c r="A31" s="153"/>
      <c r="B31" s="272"/>
      <c r="C31" s="272"/>
      <c r="D31" s="272"/>
      <c r="E31" s="272"/>
      <c r="F31" s="273"/>
      <c r="H31" s="149" t="str">
        <f>'Lista de Precios'!C37</f>
        <v>Cuchillo Mantequilla Wolfen</v>
      </c>
      <c r="I31" s="149">
        <f>'Lista de Precios'!B37</f>
        <v>0</v>
      </c>
      <c r="J31" s="149">
        <f>'Lista de Precios'!D37</f>
        <v>120</v>
      </c>
      <c r="K31" s="149" t="str">
        <f>IF(N(I31)&gt;0,MAX($K$1:K30)+1,"")</f>
        <v/>
      </c>
    </row>
    <row r="32" spans="1:11" ht="20" customHeight="1" thickBot="1" x14ac:dyDescent="0.3">
      <c r="A32" s="153"/>
      <c r="B32" s="272"/>
      <c r="C32" s="272"/>
      <c r="D32" s="274"/>
      <c r="E32" s="274"/>
      <c r="F32" s="275"/>
      <c r="H32" s="149" t="str">
        <f>'Lista de Precios'!C38</f>
        <v>Tenedor Torta Wolfen</v>
      </c>
      <c r="I32" s="149">
        <f>'Lista de Precios'!B38</f>
        <v>0</v>
      </c>
      <c r="J32" s="149">
        <f>'Lista de Precios'!D38</f>
        <v>120</v>
      </c>
      <c r="K32" s="149" t="str">
        <f>IF(N(I32)&gt;0,MAX($K$1:K31)+1,"")</f>
        <v/>
      </c>
    </row>
    <row r="33" spans="1:11" ht="18" customHeight="1" thickBot="1" x14ac:dyDescent="0.3">
      <c r="A33" s="179"/>
      <c r="B33" s="177"/>
      <c r="C33" s="180"/>
      <c r="D33" s="263" t="str">
        <f>IF(MAX($K$2:$K$124)&gt;12,"ATENCIÓN: hay "&amp;MAX($K$2:$K$124)&amp;" ítems con cantidad en Lista de Precios; sólo caben 12 en esta hoja.","")</f>
        <v/>
      </c>
      <c r="E33" s="264"/>
      <c r="F33" s="265"/>
      <c r="H33" s="149" t="str">
        <f>'Lista de Precios'!C39</f>
        <v xml:space="preserve">Cuchara Principal Sopera Wolfen </v>
      </c>
      <c r="I33" s="149">
        <f>'Lista de Precios'!B39</f>
        <v>0</v>
      </c>
      <c r="J33" s="149">
        <f>'Lista de Precios'!D39</f>
        <v>120</v>
      </c>
      <c r="K33" s="149" t="str">
        <f>IF(N(I33)&gt;0,MAX($K$1:K32)+1,"")</f>
        <v/>
      </c>
    </row>
    <row r="34" spans="1:11" ht="18" customHeight="1" x14ac:dyDescent="0.25">
      <c r="A34" s="153"/>
      <c r="B34" s="181" t="s">
        <v>32</v>
      </c>
      <c r="C34" s="178"/>
      <c r="D34" s="276" t="s">
        <v>2</v>
      </c>
      <c r="E34" s="277"/>
      <c r="F34" s="182">
        <f>SUM(F8:F19)+SUM(F21:F26)</f>
        <v>0</v>
      </c>
      <c r="H34" s="149" t="str">
        <f>'Lista de Precios'!C40</f>
        <v>Copa Vino blanco Libbey                            360ml</v>
      </c>
      <c r="I34" s="149">
        <f>'Lista de Precios'!B40</f>
        <v>0</v>
      </c>
      <c r="J34" s="149">
        <f>'Lista de Precios'!D40</f>
        <v>130</v>
      </c>
      <c r="K34" s="149" t="str">
        <f>IF(N(I34)&gt;0,MAX($K$1:K33)+1,"")</f>
        <v/>
      </c>
    </row>
    <row r="35" spans="1:11" ht="18" customHeight="1" x14ac:dyDescent="0.25">
      <c r="A35" s="153"/>
      <c r="B35" s="181" t="s">
        <v>270</v>
      </c>
      <c r="C35" s="178"/>
      <c r="D35" s="278" t="str">
        <f>IF(N(E35)&gt;0,"DESCUENTO CLIENTE","")</f>
        <v/>
      </c>
      <c r="E35" s="279"/>
      <c r="F35" s="183" t="str">
        <f>IF(N(E35)&gt;0,-F34*E35,"")</f>
        <v/>
      </c>
      <c r="H35" s="149" t="str">
        <f>'Lista de Precios'!C41</f>
        <v>Copa Vino tinto Libbey                               480ml</v>
      </c>
      <c r="I35" s="149">
        <f>'Lista de Precios'!B41</f>
        <v>0</v>
      </c>
      <c r="J35" s="149">
        <f>'Lista de Precios'!D41</f>
        <v>130</v>
      </c>
      <c r="K35" s="149" t="str">
        <f>IF(N(I35)&gt;0,MAX($K$1:K34)+1,"")</f>
        <v/>
      </c>
    </row>
    <row r="36" spans="1:11" ht="18" customHeight="1" x14ac:dyDescent="0.25">
      <c r="A36" s="153"/>
      <c r="B36" s="181" t="s">
        <v>271</v>
      </c>
      <c r="C36" s="178"/>
      <c r="D36" s="247" t="s">
        <v>275</v>
      </c>
      <c r="E36" s="248"/>
      <c r="F36" s="195">
        <f>'Lista de Precios'!I72</f>
        <v>0</v>
      </c>
      <c r="H36" s="149" t="str">
        <f>'Lista de Precios'!C42</f>
        <v>Copa Agua Libbey                                            580ml</v>
      </c>
      <c r="I36" s="149">
        <f>'Lista de Precios'!B42</f>
        <v>0</v>
      </c>
      <c r="J36" s="149">
        <f>'Lista de Precios'!D42</f>
        <v>150</v>
      </c>
      <c r="K36" s="149" t="str">
        <f>IF(N(I36)&gt;0,MAX($K$1:K35)+1,"")</f>
        <v/>
      </c>
    </row>
    <row r="37" spans="1:11" ht="18" customHeight="1" x14ac:dyDescent="0.25">
      <c r="A37" s="153"/>
      <c r="B37" s="181">
        <v>46945164</v>
      </c>
      <c r="C37" s="178"/>
      <c r="D37" s="247"/>
      <c r="E37" s="248"/>
      <c r="F37" s="184"/>
      <c r="H37" s="149" t="str">
        <f>'Lista de Precios'!C43</f>
        <v>Copa Flauta Libbey                                    190ml</v>
      </c>
      <c r="I37" s="149">
        <f>'Lista de Precios'!B43</f>
        <v>0</v>
      </c>
      <c r="J37" s="149">
        <f>'Lista de Precios'!D43</f>
        <v>130</v>
      </c>
      <c r="K37" s="149" t="str">
        <f>IF(N(I37)&gt;0,MAX($K$1:K36)+1,"")</f>
        <v/>
      </c>
    </row>
    <row r="38" spans="1:11" ht="18" customHeight="1" x14ac:dyDescent="0.25">
      <c r="A38" s="153"/>
      <c r="B38" s="181" t="s">
        <v>272</v>
      </c>
      <c r="C38" s="178"/>
      <c r="D38" s="280" t="s">
        <v>276</v>
      </c>
      <c r="E38" s="281"/>
      <c r="F38" s="185">
        <f>F34+N(F35)+N(F36)</f>
        <v>0</v>
      </c>
      <c r="H38" s="149" t="str">
        <f>'Lista de Precios'!C44</f>
        <v>Vaso Corto whisky                                     300ml</v>
      </c>
      <c r="I38" s="149">
        <f>'Lista de Precios'!B44</f>
        <v>0</v>
      </c>
      <c r="J38" s="149">
        <f>'Lista de Precios'!D44</f>
        <v>100</v>
      </c>
      <c r="K38" s="149" t="str">
        <f>IF(N(I38)&gt;0,MAX($K$1:K37)+1,"")</f>
        <v/>
      </c>
    </row>
    <row r="39" spans="1:11" ht="18" customHeight="1" x14ac:dyDescent="0.25">
      <c r="A39" s="153"/>
      <c r="B39" s="181" t="s">
        <v>273</v>
      </c>
      <c r="C39" s="178"/>
      <c r="D39" s="280" t="s">
        <v>277</v>
      </c>
      <c r="E39" s="281"/>
      <c r="F39" s="185">
        <f>F38*19%</f>
        <v>0</v>
      </c>
      <c r="H39" s="149" t="str">
        <f>'Lista de Precios'!C45</f>
        <v>Vaso Largo/Caña                                        300ml</v>
      </c>
      <c r="I39" s="149">
        <f>'Lista de Precios'!B45</f>
        <v>0</v>
      </c>
      <c r="J39" s="149">
        <f>'Lista de Precios'!D45</f>
        <v>100</v>
      </c>
      <c r="K39" s="149" t="str">
        <f>IF(N(I39)&gt;0,MAX($K$1:K38)+1,"")</f>
        <v/>
      </c>
    </row>
    <row r="40" spans="1:11" ht="18" customHeight="1" x14ac:dyDescent="0.25">
      <c r="A40" s="153"/>
      <c r="B40" s="181" t="s">
        <v>274</v>
      </c>
      <c r="C40" s="178"/>
      <c r="D40" s="282" t="s">
        <v>151</v>
      </c>
      <c r="E40" s="283"/>
      <c r="F40" s="186">
        <f>F38+F39</f>
        <v>0</v>
      </c>
      <c r="H40" s="149" t="str">
        <f>'Lista de Precios'!C46</f>
        <v>Copa Multiuso postre                                        200ml</v>
      </c>
      <c r="I40" s="149">
        <f>'Lista de Precios'!B46</f>
        <v>0</v>
      </c>
      <c r="J40" s="149">
        <f>'Lista de Precios'!D46</f>
        <v>200</v>
      </c>
      <c r="K40" s="149" t="str">
        <f>IF(N(I40)&gt;0,MAX($K$1:K39)+1,"")</f>
        <v/>
      </c>
    </row>
    <row r="41" spans="1:11" ht="18" customHeight="1" x14ac:dyDescent="0.25">
      <c r="A41" s="153"/>
      <c r="B41" s="181">
        <v>975418334</v>
      </c>
      <c r="C41" s="178"/>
      <c r="D41" s="284" t="str">
        <f>IF(N(F41)&gt;0,"ABONO","")</f>
        <v/>
      </c>
      <c r="E41" s="285"/>
      <c r="F41" s="195">
        <f>'Lista de Precios'!I77</f>
        <v>0</v>
      </c>
      <c r="H41" s="149" t="str">
        <f>'Lista de Precios'!C47</f>
        <v>Copa Martini</v>
      </c>
      <c r="I41" s="149">
        <f>'Lista de Precios'!B47</f>
        <v>0</v>
      </c>
      <c r="J41" s="149">
        <f>'Lista de Precios'!D47</f>
        <v>200</v>
      </c>
      <c r="K41" s="149" t="str">
        <f>IF(N(I41)&gt;0,MAX($K$1:K40)+1,"")</f>
        <v/>
      </c>
    </row>
    <row r="42" spans="1:11" ht="18" customHeight="1" thickBot="1" x14ac:dyDescent="0.3">
      <c r="A42" s="187"/>
      <c r="B42" s="188"/>
      <c r="C42" s="188"/>
      <c r="D42" s="286" t="str">
        <f>IF(N(F41)&gt;0,"SALDO","")</f>
        <v/>
      </c>
      <c r="E42" s="287"/>
      <c r="F42" s="189" t="str">
        <f>IF(N(F41)&gt;0,F40-F41,"")</f>
        <v/>
      </c>
      <c r="H42" s="149" t="str">
        <f>'Lista de Precios'!C48</f>
        <v xml:space="preserve">Copas Color mesa novios </v>
      </c>
      <c r="I42" s="149">
        <f>'Lista de Precios'!B48</f>
        <v>0</v>
      </c>
      <c r="J42" s="149">
        <f>'Lista de Precios'!D48</f>
        <v>350</v>
      </c>
      <c r="K42" s="149" t="str">
        <f>IF(N(I42)&gt;0,MAX($K$1:K41)+1,"")</f>
        <v/>
      </c>
    </row>
    <row r="43" spans="1:11" ht="18" customHeight="1" thickTop="1" x14ac:dyDescent="0.25">
      <c r="H43" s="149" t="str">
        <f>'Lista de Precios'!C49</f>
        <v xml:space="preserve">Copa Flauta Normandie </v>
      </c>
      <c r="I43" s="149">
        <f>'Lista de Precios'!B49</f>
        <v>0</v>
      </c>
      <c r="J43" s="149">
        <f>'Lista de Precios'!D49</f>
        <v>120</v>
      </c>
      <c r="K43" s="149" t="str">
        <f>IF(N(I43)&gt;0,MAX($K$1:K42)+1,"")</f>
        <v/>
      </c>
    </row>
    <row r="44" spans="1:11" ht="18" customHeight="1" x14ac:dyDescent="0.25">
      <c r="H44" s="149" t="str">
        <f>'Lista de Precios'!C50</f>
        <v>Copas Blanco Normandie</v>
      </c>
      <c r="I44" s="149">
        <f>'Lista de Precios'!B50</f>
        <v>0</v>
      </c>
      <c r="J44" s="149">
        <f>'Lista de Precios'!D50</f>
        <v>120</v>
      </c>
      <c r="K44" s="149" t="str">
        <f>IF(N(I44)&gt;0,MAX($K$1:K43)+1,"")</f>
        <v/>
      </c>
    </row>
    <row r="45" spans="1:11" ht="18" customHeight="1" x14ac:dyDescent="0.25">
      <c r="H45" s="149" t="str">
        <f>'Lista de Precios'!C51</f>
        <v>Copa Tinto Normandie                                220ml</v>
      </c>
      <c r="I45" s="149">
        <f>'Lista de Precios'!B51</f>
        <v>0</v>
      </c>
      <c r="J45" s="149">
        <f>'Lista de Precios'!D51</f>
        <v>120</v>
      </c>
      <c r="K45" s="149" t="str">
        <f>IF(N(I45)&gt;0,MAX($K$1:K44)+1,"")</f>
        <v/>
      </c>
    </row>
    <row r="46" spans="1:11" ht="18" customHeight="1" x14ac:dyDescent="0.25">
      <c r="H46" s="149" t="str">
        <f>'Lista de Precios'!C52</f>
        <v>Vaso Cafeino (Postres)                               100ml</v>
      </c>
      <c r="I46" s="149">
        <f>'Lista de Precios'!B52</f>
        <v>0</v>
      </c>
      <c r="J46" s="149">
        <f>'Lista de Precios'!D52</f>
        <v>150</v>
      </c>
      <c r="K46" s="149" t="str">
        <f>IF(N(I46)&gt;0,MAX($K$1:K45)+1,"")</f>
        <v/>
      </c>
    </row>
    <row r="47" spans="1:11" ht="18" customHeight="1" x14ac:dyDescent="0.25">
      <c r="H47" s="149" t="str">
        <f>'Lista de Precios'!C53</f>
        <v>Vaso Tequila shot                                       100ml</v>
      </c>
      <c r="I47" s="149">
        <f>'Lista de Precios'!B53</f>
        <v>0</v>
      </c>
      <c r="J47" s="149">
        <f>'Lista de Precios'!D53</f>
        <v>150</v>
      </c>
      <c r="K47" s="149" t="str">
        <f>IF(N(I47)&gt;0,MAX($K$1:K46)+1,"")</f>
        <v/>
      </c>
    </row>
    <row r="48" spans="1:11" ht="18" customHeight="1" x14ac:dyDescent="0.25">
      <c r="H48" s="149" t="str">
        <f>'Lista de Precios'!C54</f>
        <v>Botella vidrio 1000ml</v>
      </c>
      <c r="I48" s="149">
        <f>'Lista de Precios'!B54</f>
        <v>0</v>
      </c>
      <c r="J48" s="149">
        <f>'Lista de Precios'!D54</f>
        <v>600</v>
      </c>
      <c r="K48" s="149" t="str">
        <f>IF(N(I48)&gt;0,MAX($K$1:K47)+1,"")</f>
        <v/>
      </c>
    </row>
    <row r="49" spans="8:11" ht="18" customHeight="1" x14ac:dyDescent="0.25">
      <c r="H49" s="149" t="str">
        <f>'Lista de Precios'!C55</f>
        <v>Jarro vidrio 1500ml (con mango)</v>
      </c>
      <c r="I49" s="149">
        <f>'Lista de Precios'!B55</f>
        <v>0</v>
      </c>
      <c r="J49" s="149">
        <f>'Lista de Precios'!D55</f>
        <v>600</v>
      </c>
      <c r="K49" s="149" t="str">
        <f>IF(N(I49)&gt;0,MAX($K$1:K48)+1,"")</f>
        <v/>
      </c>
    </row>
    <row r="50" spans="8:11" ht="18" customHeight="1" x14ac:dyDescent="0.25">
      <c r="H50" s="149" t="str">
        <f>'Lista de Precios'!C56</f>
        <v xml:space="preserve">Balde hielo acero con pinzas </v>
      </c>
      <c r="I50" s="149">
        <f>'Lista de Precios'!B56</f>
        <v>0</v>
      </c>
      <c r="J50" s="149">
        <f>'Lista de Precios'!D56</f>
        <v>1300</v>
      </c>
      <c r="K50" s="149" t="str">
        <f>IF(N(I50)&gt;0,MAX($K$1:K49)+1,"")</f>
        <v/>
      </c>
    </row>
    <row r="51" spans="8:11" ht="18" customHeight="1" x14ac:dyDescent="0.25">
      <c r="H51" s="149" t="str">
        <f>'Lista de Precios'!C57</f>
        <v xml:space="preserve">Pocillo Loza cuadrado 7x7Ø  cm 2.5 alto </v>
      </c>
      <c r="I51" s="149">
        <f>'Lista de Precios'!B57</f>
        <v>0</v>
      </c>
      <c r="J51" s="149">
        <f>'Lista de Precios'!D57</f>
        <v>100</v>
      </c>
      <c r="K51" s="149" t="str">
        <f>IF(N(I51)&gt;0,MAX($K$1:K50)+1,"")</f>
        <v/>
      </c>
    </row>
    <row r="52" spans="8:11" ht="18" customHeight="1" x14ac:dyDescent="0.25">
      <c r="H52" s="149" t="str">
        <f>'Lista de Precios'!C58</f>
        <v xml:space="preserve">Pocillo Loza redondo 7cmØ x 2cm alto </v>
      </c>
      <c r="I52" s="149">
        <f>'Lista de Precios'!B58</f>
        <v>0</v>
      </c>
      <c r="J52" s="149">
        <f>'Lista de Precios'!D58</f>
        <v>100</v>
      </c>
      <c r="K52" s="149" t="str">
        <f>IF(N(I52)&gt;0,MAX($K$1:K51)+1,"")</f>
        <v/>
      </c>
    </row>
    <row r="53" spans="8:11" ht="18" customHeight="1" x14ac:dyDescent="0.25">
      <c r="H53" s="149" t="str">
        <f>'Lista de Precios'!C59</f>
        <v>Porta torta plateado</v>
      </c>
      <c r="I53" s="149">
        <f>'Lista de Precios'!B59</f>
        <v>0</v>
      </c>
      <c r="J53" s="149">
        <f>'Lista de Precios'!D59</f>
        <v>2000</v>
      </c>
      <c r="K53" s="149" t="str">
        <f>IF(N(I53)&gt;0,MAX($K$1:K52)+1,"")</f>
        <v/>
      </c>
    </row>
    <row r="54" spans="8:11" ht="18" customHeight="1" x14ac:dyDescent="0.25">
      <c r="H54" s="149" t="str">
        <f>'Lista de Precios'!C60</f>
        <v>Alcuzas de loza 4 piezas</v>
      </c>
      <c r="I54" s="149">
        <f>'Lista de Precios'!B60</f>
        <v>0</v>
      </c>
      <c r="J54" s="149">
        <f>'Lista de Precios'!D60</f>
        <v>800</v>
      </c>
      <c r="K54" s="149" t="str">
        <f>IF(N(I54)&gt;0,MAX($K$1:K53)+1,"")</f>
        <v/>
      </c>
    </row>
    <row r="55" spans="8:11" ht="18" customHeight="1" x14ac:dyDescent="0.25">
      <c r="H55" s="149" t="str">
        <f>'Lista de Precios'!C61</f>
        <v>Paleta Torta</v>
      </c>
      <c r="I55" s="149">
        <f>'Lista de Precios'!B61</f>
        <v>0</v>
      </c>
      <c r="J55" s="149">
        <f>'Lista de Precios'!D61</f>
        <v>500</v>
      </c>
      <c r="K55" s="149" t="str">
        <f>IF(N(I55)&gt;0,MAX($K$1:K54)+1,"")</f>
        <v/>
      </c>
    </row>
    <row r="56" spans="8:11" ht="18" customHeight="1" x14ac:dyDescent="0.25">
      <c r="H56" s="149" t="str">
        <f>'Lista de Precios'!C62</f>
        <v>Pocillo Sufletero grande   8cmØ. 4,5cm Alto</v>
      </c>
      <c r="I56" s="149">
        <f>'Lista de Precios'!B62</f>
        <v>0</v>
      </c>
      <c r="J56" s="149">
        <f>'Lista de Precios'!D62</f>
        <v>200</v>
      </c>
      <c r="K56" s="149" t="str">
        <f>IF(N(I56)&gt;0,MAX($K$1:K55)+1,"")</f>
        <v/>
      </c>
    </row>
    <row r="57" spans="8:11" ht="18" customHeight="1" x14ac:dyDescent="0.25">
      <c r="H57" s="149" t="str">
        <f>'Lista de Precios'!C63</f>
        <v>Pocillo Sufletero mediano 6,5cmØ. 4cm Alto</v>
      </c>
      <c r="I57" s="149">
        <f>'Lista de Precios'!B63</f>
        <v>0</v>
      </c>
      <c r="J57" s="149">
        <f>'Lista de Precios'!D63</f>
        <v>200</v>
      </c>
      <c r="K57" s="149" t="str">
        <f>IF(N(I57)&gt;0,MAX($K$1:K56)+1,"")</f>
        <v/>
      </c>
    </row>
    <row r="58" spans="8:11" ht="18" customHeight="1" x14ac:dyDescent="0.25">
      <c r="H58" s="149" t="str">
        <f>'Lista de Precios'!C64</f>
        <v>Pocillo Sufletero chico      7,5cmØ. 3cm Alto</v>
      </c>
      <c r="I58" s="149">
        <f>'Lista de Precios'!B64</f>
        <v>0</v>
      </c>
      <c r="J58" s="149">
        <f>'Lista de Precios'!D64</f>
        <v>200</v>
      </c>
      <c r="K58" s="149" t="str">
        <f>IF(N(I58)&gt;0,MAX($K$1:K57)+1,"")</f>
        <v/>
      </c>
    </row>
    <row r="59" spans="8:11" ht="18" customHeight="1" x14ac:dyDescent="0.25">
      <c r="H59" s="149" t="str">
        <f>'Lista de Precios'!C65</f>
        <v>Hielera Cervecera</v>
      </c>
      <c r="I59" s="149">
        <f>'Lista de Precios'!B65</f>
        <v>0</v>
      </c>
      <c r="J59" s="149">
        <f>'Lista de Precios'!D65</f>
        <v>4000</v>
      </c>
      <c r="K59" s="149" t="str">
        <f>IF(N(I59)&gt;0,MAX($K$1:K58)+1,"")</f>
        <v/>
      </c>
    </row>
    <row r="60" spans="8:11" ht="18" customHeight="1" x14ac:dyDescent="0.25">
      <c r="H60" s="149" t="str">
        <f>'Lista de Precios'!C66</f>
        <v>Pancho con parrilla y asador</v>
      </c>
      <c r="I60" s="149">
        <f>'Lista de Precios'!B66</f>
        <v>0</v>
      </c>
      <c r="J60" s="149">
        <f>'Lista de Precios'!D66</f>
        <v>15000</v>
      </c>
      <c r="K60" s="149" t="str">
        <f>IF(N(I60)&gt;0,MAX($K$1:K59)+1,"")</f>
        <v/>
      </c>
    </row>
    <row r="61" spans="8:11" x14ac:dyDescent="0.25">
      <c r="H61" s="149" t="str">
        <f>'Lista de Precios'!C67</f>
        <v>Pernos para mesas</v>
      </c>
      <c r="I61" s="149">
        <f>'Lista de Precios'!B67</f>
        <v>0</v>
      </c>
      <c r="J61" s="149" t="str">
        <f>'Lista de Precios'!D67</f>
        <v>Sin costo</v>
      </c>
      <c r="K61" s="149" t="str">
        <f>IF(N(I61)&gt;0,MAX($K$1:K60)+1,"")</f>
        <v/>
      </c>
    </row>
    <row r="62" spans="8:11" x14ac:dyDescent="0.25">
      <c r="H62" s="149" t="str">
        <f>'Lista de Precios'!C68</f>
        <v>Caballetes para mesas</v>
      </c>
      <c r="I62" s="149">
        <f>'Lista de Precios'!B68</f>
        <v>0</v>
      </c>
      <c r="J62" s="149" t="str">
        <f>'Lista de Precios'!D68</f>
        <v>Sin costo</v>
      </c>
      <c r="K62" s="149" t="str">
        <f>IF(N(I62)&gt;0,MAX($K$1:K61)+1,"")</f>
        <v/>
      </c>
    </row>
    <row r="63" spans="8:11" x14ac:dyDescent="0.25">
      <c r="H63" s="149" t="str">
        <f>'Lista de Precios'!G8</f>
        <v>Thermo 2L</v>
      </c>
      <c r="I63" s="149">
        <f>'Lista de Precios'!F8</f>
        <v>0</v>
      </c>
      <c r="J63" s="149">
        <f>'Lista de Precios'!H8</f>
        <v>3500</v>
      </c>
      <c r="K63" s="149" t="str">
        <f>IF(N(I63)&gt;0,MAX($K$1:K62)+1,"")</f>
        <v/>
      </c>
    </row>
    <row r="64" spans="8:11" x14ac:dyDescent="0.25">
      <c r="H64" s="149" t="str">
        <f>'Lista de Precios'!G9</f>
        <v>Percolador eléctrico 16 Litros</v>
      </c>
      <c r="I64" s="149">
        <f>'Lista de Precios'!F9</f>
        <v>0</v>
      </c>
      <c r="J64" s="149">
        <f>'Lista de Precios'!H9</f>
        <v>20000</v>
      </c>
      <c r="K64" s="149" t="str">
        <f>IF(N(I64)&gt;0,MAX($K$1:K63)+1,"")</f>
        <v/>
      </c>
    </row>
    <row r="65" spans="8:11" x14ac:dyDescent="0.25">
      <c r="H65" s="149" t="str">
        <f>'Lista de Precios'!G10</f>
        <v>Percolador eléctrico 10 Litros</v>
      </c>
      <c r="I65" s="149">
        <f>'Lista de Precios'!F10</f>
        <v>0</v>
      </c>
      <c r="J65" s="149">
        <f>'Lista de Precios'!H10</f>
        <v>15000</v>
      </c>
      <c r="K65" s="149" t="str">
        <f>IF(N(I65)&gt;0,MAX($K$1:K64)+1,"")</f>
        <v/>
      </c>
    </row>
    <row r="66" spans="8:11" x14ac:dyDescent="0.25">
      <c r="H66" s="149" t="str">
        <f>'Lista de Precios'!G11</f>
        <v>Hervidor 10 litros</v>
      </c>
      <c r="I66" s="149">
        <f>'Lista de Precios'!F11</f>
        <v>0</v>
      </c>
      <c r="J66" s="149">
        <f>'Lista de Precios'!H11</f>
        <v>15000</v>
      </c>
      <c r="K66" s="149" t="str">
        <f>IF(N(I66)&gt;0,MAX($K$1:K65)+1,"")</f>
        <v/>
      </c>
    </row>
    <row r="67" spans="8:11" x14ac:dyDescent="0.25">
      <c r="H67" s="149" t="str">
        <f>'Lista de Precios'!G12</f>
        <v>Panera mimbre</v>
      </c>
      <c r="I67" s="149">
        <f>'Lista de Precios'!F12</f>
        <v>0</v>
      </c>
      <c r="J67" s="149">
        <f>'Lista de Precios'!H12</f>
        <v>500</v>
      </c>
      <c r="K67" s="149" t="str">
        <f>IF(N(I67)&gt;0,MAX($K$1:K66)+1,"")</f>
        <v/>
      </c>
    </row>
    <row r="68" spans="8:11" x14ac:dyDescent="0.25">
      <c r="H68" s="149" t="str">
        <f>'Lista de Precios'!G13</f>
        <v>Bowl redondo Loza Wolfen          23cmØ</v>
      </c>
      <c r="I68" s="149">
        <f>'Lista de Precios'!F13</f>
        <v>0</v>
      </c>
      <c r="J68" s="149">
        <f>'Lista de Precios'!H13</f>
        <v>1700</v>
      </c>
      <c r="K68" s="149" t="str">
        <f>IF(N(I68)&gt;0,MAX($K$1:K67)+1,"")</f>
        <v/>
      </c>
    </row>
    <row r="69" spans="8:11" x14ac:dyDescent="0.25">
      <c r="H69" s="149" t="str">
        <f>'Lista de Precios'!G14</f>
        <v>Bowl cuadrado Loza Wolfen       24x24cm</v>
      </c>
      <c r="I69" s="149">
        <f>'Lista de Precios'!F14</f>
        <v>0</v>
      </c>
      <c r="J69" s="149">
        <f>'Lista de Precios'!H14</f>
        <v>1700</v>
      </c>
      <c r="K69" s="149" t="str">
        <f>IF(N(I69)&gt;0,MAX($K$1:K68)+1,"")</f>
        <v/>
      </c>
    </row>
    <row r="70" spans="8:11" x14ac:dyDescent="0.25">
      <c r="H70" s="149" t="str">
        <f>'Lista de Precios'!G15</f>
        <v>Bandeja loza ovalada                  34x25cm</v>
      </c>
      <c r="I70" s="149">
        <f>'Lista de Precios'!F15</f>
        <v>0</v>
      </c>
      <c r="J70" s="149">
        <f>'Lista de Precios'!H15</f>
        <v>700</v>
      </c>
      <c r="K70" s="149" t="str">
        <f>IF(N(I70)&gt;0,MAX($K$1:K69)+1,"")</f>
        <v/>
      </c>
    </row>
    <row r="71" spans="8:11" x14ac:dyDescent="0.25">
      <c r="H71" s="149" t="str">
        <f>'Lista de Precios'!G16</f>
        <v>Bandeja loza rect. Mediana         40x23cm</v>
      </c>
      <c r="I71" s="149">
        <f>'Lista de Precios'!F16</f>
        <v>0</v>
      </c>
      <c r="J71" s="149">
        <f>'Lista de Precios'!H16</f>
        <v>1000</v>
      </c>
      <c r="K71" s="149" t="str">
        <f>IF(N(I71)&gt;0,MAX($K$1:K70)+1,"")</f>
        <v/>
      </c>
    </row>
    <row r="72" spans="8:11" x14ac:dyDescent="0.25">
      <c r="H72" s="149" t="str">
        <f>'Lista de Precios'!G17</f>
        <v xml:space="preserve">Bandeja loza rect. Grande </v>
      </c>
      <c r="I72" s="149">
        <f>'Lista de Precios'!F17</f>
        <v>0</v>
      </c>
      <c r="J72" s="149">
        <f>'Lista de Precios'!H17</f>
        <v>1300</v>
      </c>
      <c r="K72" s="149" t="str">
        <f>IF(N(I72)&gt;0,MAX($K$1:K71)+1,"")</f>
        <v/>
      </c>
    </row>
    <row r="73" spans="8:11" x14ac:dyDescent="0.25">
      <c r="H73" s="149" t="str">
        <f>'Lista de Precios'!G18</f>
        <v>Asadera de loza                           35x25cm</v>
      </c>
      <c r="I73" s="149">
        <f>'Lista de Precios'!F18</f>
        <v>0</v>
      </c>
      <c r="J73" s="149">
        <f>'Lista de Precios'!H18</f>
        <v>1500</v>
      </c>
      <c r="K73" s="149" t="str">
        <f>IF(N(I73)&gt;0,MAX($K$1:K72)+1,"")</f>
        <v/>
      </c>
    </row>
    <row r="74" spans="8:11" x14ac:dyDescent="0.25">
      <c r="H74" s="149" t="str">
        <f>'Lista de Precios'!G19</f>
        <v>Bandeja garzón antideslizante       46cmØ</v>
      </c>
      <c r="I74" s="149">
        <f>'Lista de Precios'!F19</f>
        <v>0</v>
      </c>
      <c r="J74" s="149">
        <f>'Lista de Precios'!H19</f>
        <v>700</v>
      </c>
      <c r="K74" s="149" t="str">
        <f>IF(N(I74)&gt;0,MAX($K$1:K73)+1,"")</f>
        <v/>
      </c>
    </row>
    <row r="75" spans="8:11" x14ac:dyDescent="0.25">
      <c r="H75" s="149" t="str">
        <f>'Lista de Precios'!G20</f>
        <v xml:space="preserve">Jarrita de loza                                 120ml </v>
      </c>
      <c r="I75" s="149">
        <f>'Lista de Precios'!F20</f>
        <v>0</v>
      </c>
      <c r="J75" s="149">
        <f>'Lista de Precios'!H20</f>
        <v>500</v>
      </c>
      <c r="K75" s="149" t="str">
        <f>IF(N(I75)&gt;0,MAX($K$1:K74)+1,"")</f>
        <v/>
      </c>
    </row>
    <row r="76" spans="8:11" x14ac:dyDescent="0.25">
      <c r="H76" s="149" t="str">
        <f>'Lista de Precios'!G21</f>
        <v xml:space="preserve">Taza consomé                                 230ml </v>
      </c>
      <c r="I76" s="149">
        <f>'Lista de Precios'!F21</f>
        <v>0</v>
      </c>
      <c r="J76" s="149">
        <f>'Lista de Precios'!H21</f>
        <v>120</v>
      </c>
      <c r="K76" s="149" t="str">
        <f>IF(N(I76)&gt;0,MAX($K$1:K75)+1,"")</f>
        <v/>
      </c>
    </row>
    <row r="77" spans="8:11" x14ac:dyDescent="0.25">
      <c r="H77" s="149" t="str">
        <f>'Lista de Precios'!G22</f>
        <v>Taza café c/platillo                          100ml</v>
      </c>
      <c r="I77" s="149">
        <f>'Lista de Precios'!F22</f>
        <v>0</v>
      </c>
      <c r="J77" s="149">
        <f>'Lista de Precios'!H22</f>
        <v>150</v>
      </c>
      <c r="K77" s="149" t="str">
        <f>IF(N(I77)&gt;0,MAX($K$1:K76)+1,"")</f>
        <v/>
      </c>
    </row>
    <row r="78" spans="8:11" x14ac:dyDescent="0.25">
      <c r="H78" s="149" t="str">
        <f>'Lista de Precios'!G23</f>
        <v>Taza té c/ platillo                             210ml</v>
      </c>
      <c r="I78" s="149">
        <f>'Lista de Precios'!F23</f>
        <v>0</v>
      </c>
      <c r="J78" s="149">
        <f>'Lista de Precios'!H23</f>
        <v>150</v>
      </c>
      <c r="K78" s="149" t="str">
        <f>IF(N(I78)&gt;0,MAX($K$1:K77)+1,"")</f>
        <v/>
      </c>
    </row>
    <row r="79" spans="8:11" x14ac:dyDescent="0.25">
      <c r="H79" s="149" t="str">
        <f>'Lista de Precios'!G24</f>
        <v xml:space="preserve">Mantel redondo blanco </v>
      </c>
      <c r="I79" s="149">
        <f>'Lista de Precios'!F24</f>
        <v>0</v>
      </c>
      <c r="J79" s="149">
        <f>'Lista de Precios'!H24</f>
        <v>3300</v>
      </c>
      <c r="K79" s="149" t="str">
        <f>IF(N(I79)&gt;0,MAX($K$1:K78)+1,"")</f>
        <v/>
      </c>
    </row>
    <row r="80" spans="8:11" x14ac:dyDescent="0.25">
      <c r="H80" s="149" t="str">
        <f>'Lista de Precios'!G25</f>
        <v>Mantel redondo negro</v>
      </c>
      <c r="I80" s="149">
        <f>'Lista de Precios'!F25</f>
        <v>0</v>
      </c>
      <c r="J80" s="149">
        <f>'Lista de Precios'!H25</f>
        <v>3500</v>
      </c>
      <c r="K80" s="149" t="str">
        <f>IF(N(I80)&gt;0,MAX($K$1:K79)+1,"")</f>
        <v/>
      </c>
    </row>
    <row r="81" spans="8:11" x14ac:dyDescent="0.25">
      <c r="H81" s="149" t="str">
        <f>'Lista de Precios'!G26</f>
        <v>Faldín blanco/negro 6m</v>
      </c>
      <c r="I81" s="149">
        <f>'Lista de Precios'!F26</f>
        <v>0</v>
      </c>
      <c r="J81" s="149">
        <f>'Lista de Precios'!H26</f>
        <v>6000</v>
      </c>
      <c r="K81" s="149" t="str">
        <f>IF(N(I81)&gt;0,MAX($K$1:K80)+1,"")</f>
        <v/>
      </c>
    </row>
    <row r="82" spans="8:11" x14ac:dyDescent="0.25">
      <c r="H82" s="149" t="str">
        <f>'Lista de Precios'!G27</f>
        <v>Mantel rect. Negro  4x2.2m</v>
      </c>
      <c r="I82" s="149">
        <f>'Lista de Precios'!F27</f>
        <v>0</v>
      </c>
      <c r="J82" s="149">
        <f>'Lista de Precios'!H27</f>
        <v>3500</v>
      </c>
      <c r="K82" s="149" t="str">
        <f>IF(N(I82)&gt;0,MAX($K$1:K81)+1,"")</f>
        <v/>
      </c>
    </row>
    <row r="83" spans="8:11" x14ac:dyDescent="0.25">
      <c r="H83" s="149" t="str">
        <f>'Lista de Precios'!G28</f>
        <v>Mantel rect. Blanco 4x2.2m</v>
      </c>
      <c r="I83" s="149">
        <f>'Lista de Precios'!F28</f>
        <v>0</v>
      </c>
      <c r="J83" s="149">
        <f>'Lista de Precios'!H28</f>
        <v>3500</v>
      </c>
      <c r="K83" s="149" t="str">
        <f>IF(N(I83)&gt;0,MAX($K$1:K82)+1,"")</f>
        <v/>
      </c>
    </row>
    <row r="84" spans="8:11" x14ac:dyDescent="0.25">
      <c r="H84" s="149" t="str">
        <f>'Lista de Precios'!G29</f>
        <v>Mantel rect  1.5x3m Blanco/Negro</v>
      </c>
      <c r="I84" s="149">
        <f>'Lista de Precios'!F29</f>
        <v>0</v>
      </c>
      <c r="J84" s="149">
        <f>'Lista de Precios'!H29</f>
        <v>3500</v>
      </c>
      <c r="K84" s="149" t="str">
        <f>IF(N(I84)&gt;0,MAX($K$1:K83)+1,"")</f>
        <v/>
      </c>
    </row>
    <row r="85" spans="8:11" x14ac:dyDescent="0.25">
      <c r="H85" s="149" t="str">
        <f>'Lista de Precios'!G30</f>
        <v xml:space="preserve">Mantel spandex rect. Blanco/Negro </v>
      </c>
      <c r="I85" s="149">
        <f>'Lista de Precios'!F30</f>
        <v>0</v>
      </c>
      <c r="J85" s="149">
        <f>'Lista de Precios'!H30</f>
        <v>3500</v>
      </c>
      <c r="K85" s="149" t="str">
        <f>IF(N(I85)&gt;0,MAX($K$1:K84)+1,"")</f>
        <v/>
      </c>
    </row>
    <row r="86" spans="8:11" x14ac:dyDescent="0.25">
      <c r="H86" s="149" t="str">
        <f>'Lista de Precios'!G31</f>
        <v>Caminos de mesa (Colores)</v>
      </c>
      <c r="I86" s="149">
        <f>'Lista de Precios'!F31</f>
        <v>0</v>
      </c>
      <c r="J86" s="149">
        <f>'Lista de Precios'!H31</f>
        <v>2100</v>
      </c>
      <c r="K86" s="149" t="str">
        <f>IF(N(I86)&gt;0,MAX($K$1:K85)+1,"")</f>
        <v/>
      </c>
    </row>
    <row r="87" spans="8:11" x14ac:dyDescent="0.25">
      <c r="H87" s="149" t="str">
        <f>'Lista de Precios'!G32</f>
        <v xml:space="preserve">Servilleta  Negra/Blanca </v>
      </c>
      <c r="I87" s="149">
        <f>'Lista de Precios'!F32</f>
        <v>0</v>
      </c>
      <c r="J87" s="149">
        <f>'Lista de Precios'!H32</f>
        <v>500</v>
      </c>
      <c r="K87" s="149" t="str">
        <f>IF(N(I87)&gt;0,MAX($K$1:K86)+1,"")</f>
        <v/>
      </c>
    </row>
    <row r="88" spans="8:11" x14ac:dyDescent="0.25">
      <c r="H88" s="149" t="str">
        <f>'Lista de Precios'!G33</f>
        <v>Funda blanca/negra para silla normal</v>
      </c>
      <c r="I88" s="149">
        <f>'Lista de Precios'!F33</f>
        <v>0</v>
      </c>
      <c r="J88" s="149">
        <f>'Lista de Precios'!H33</f>
        <v>750</v>
      </c>
      <c r="K88" s="149" t="str">
        <f>IF(N(I88)&gt;0,MAX($K$1:K87)+1,"")</f>
        <v/>
      </c>
    </row>
    <row r="89" spans="8:11" x14ac:dyDescent="0.25">
      <c r="H89" s="149" t="str">
        <f>'Lista de Precios'!G34</f>
        <v>Funda Silla Spandex Blanca</v>
      </c>
      <c r="I89" s="149">
        <f>'Lista de Precios'!F34</f>
        <v>0</v>
      </c>
      <c r="J89" s="149">
        <f>'Lista de Precios'!H34</f>
        <v>700</v>
      </c>
      <c r="K89" s="149" t="str">
        <f>IF(N(I89)&gt;0,MAX($K$1:K88)+1,"")</f>
        <v/>
      </c>
    </row>
    <row r="90" spans="8:11" x14ac:dyDescent="0.25">
      <c r="H90" s="149" t="str">
        <f>'Lista de Precios'!G35</f>
        <v>Funda Silla Spandex Negra</v>
      </c>
      <c r="I90" s="149">
        <f>'Lista de Precios'!F35</f>
        <v>0</v>
      </c>
      <c r="J90" s="149">
        <f>'Lista de Precios'!H35</f>
        <v>950</v>
      </c>
      <c r="K90" s="149" t="str">
        <f>IF(N(I90)&gt;0,MAX($K$1:K89)+1,"")</f>
        <v/>
      </c>
    </row>
    <row r="91" spans="8:11" x14ac:dyDescent="0.25">
      <c r="H91" s="149" t="str">
        <f>'Lista de Precios'!G36</f>
        <v>Mantel spandex Alto Negro/Blanco</v>
      </c>
      <c r="I91" s="149">
        <f>'Lista de Precios'!F36</f>
        <v>0</v>
      </c>
      <c r="J91" s="149">
        <f>'Lista de Precios'!H36</f>
        <v>3500</v>
      </c>
      <c r="K91" s="149" t="str">
        <f>IF(N(I91)&gt;0,MAX($K$1:K90)+1,"")</f>
        <v/>
      </c>
    </row>
    <row r="92" spans="8:11" x14ac:dyDescent="0.25">
      <c r="H92" s="149" t="str">
        <f>'Lista de Precios'!G37</f>
        <v>Carpeta colores 150x150cm</v>
      </c>
      <c r="I92" s="149">
        <f>'Lista de Precios'!F37</f>
        <v>0</v>
      </c>
      <c r="J92" s="149">
        <f>'Lista de Precios'!H37</f>
        <v>2100</v>
      </c>
      <c r="K92" s="149" t="str">
        <f>IF(N(I92)&gt;0,MAX($K$1:K91)+1,"")</f>
        <v/>
      </c>
    </row>
    <row r="93" spans="8:11" x14ac:dyDescent="0.25">
      <c r="H93" s="149" t="str">
        <f>'Lista de Precios'!G38</f>
        <v>Lazo para silla (COLORES)</v>
      </c>
      <c r="I93" s="149">
        <f>'Lista de Precios'!F38</f>
        <v>0</v>
      </c>
      <c r="J93" s="149">
        <f>'Lista de Precios'!H38</f>
        <v>300</v>
      </c>
      <c r="K93" s="149" t="str">
        <f>IF(N(I93)&gt;0,MAX($K$1:K92)+1,"")</f>
        <v/>
      </c>
    </row>
    <row r="94" spans="8:11" x14ac:dyDescent="0.25">
      <c r="H94" s="149" t="str">
        <f>'Lista de Precios'!G39</f>
        <v>Cenicero loza</v>
      </c>
      <c r="I94" s="149">
        <f>'Lista de Precios'!F39</f>
        <v>0</v>
      </c>
      <c r="J94" s="149">
        <f>'Lista de Precios'!H39</f>
        <v>500</v>
      </c>
      <c r="K94" s="149" t="str">
        <f>IF(N(I94)&gt;0,MAX($K$1:K93)+1,"")</f>
        <v/>
      </c>
    </row>
    <row r="95" spans="8:11" x14ac:dyDescent="0.25">
      <c r="H95" s="149" t="e">
        <f>'Lista de Precios'!#REF!</f>
        <v>#REF!</v>
      </c>
      <c r="I95" s="149">
        <f>'Lista de Precios'!F40</f>
        <v>0</v>
      </c>
      <c r="J95" s="149" t="e">
        <f>'Lista de Precios'!#REF!</f>
        <v>#REF!</v>
      </c>
      <c r="K95" s="149" t="str">
        <f>IF(N(I95)&gt;0,MAX($K$1:K94)+1,"")</f>
        <v/>
      </c>
    </row>
    <row r="96" spans="8:11" x14ac:dyDescent="0.25">
      <c r="H96" s="149" t="str">
        <f>'Lista de Precios'!G41</f>
        <v xml:space="preserve">Bowl acero inox cocina </v>
      </c>
      <c r="I96" s="149">
        <f>'Lista de Precios'!F41</f>
        <v>0</v>
      </c>
      <c r="J96" s="149">
        <f>'Lista de Precios'!H41</f>
        <v>2000</v>
      </c>
      <c r="K96" s="149" t="str">
        <f>IF(N(I96)&gt;0,MAX($K$1:K95)+1,"")</f>
        <v/>
      </c>
    </row>
    <row r="97" spans="8:11" x14ac:dyDescent="0.25">
      <c r="H97" s="149" t="str">
        <f>'Lista de Precios'!G40</f>
        <v>Salero/pimentero loza</v>
      </c>
      <c r="I97" s="149">
        <f>'Lista de Precios'!F42</f>
        <v>0</v>
      </c>
      <c r="J97" s="149">
        <f>'Lista de Precios'!H40</f>
        <v>150</v>
      </c>
      <c r="K97" s="149" t="str">
        <f>IF(N(I97)&gt;0,MAX($K$1:K96)+1,"")</f>
        <v/>
      </c>
    </row>
    <row r="98" spans="8:11" x14ac:dyDescent="0.25">
      <c r="H98" s="149" t="str">
        <f>'Lista de Precios'!G43</f>
        <v>Asadera de acero inox</v>
      </c>
      <c r="I98" s="149">
        <f>'Lista de Precios'!F43</f>
        <v>0</v>
      </c>
      <c r="J98" s="149">
        <f>'Lista de Precios'!H43</f>
        <v>2000</v>
      </c>
      <c r="K98" s="149" t="str">
        <f>IF(N(I98)&gt;0,MAX($K$1:K97)+1,"")</f>
        <v/>
      </c>
    </row>
    <row r="99" spans="8:11" x14ac:dyDescent="0.25">
      <c r="H99" s="149" t="str">
        <f>'Lista de Precios'!G44</f>
        <v xml:space="preserve">Salsera loza </v>
      </c>
      <c r="I99" s="149">
        <f>'Lista de Precios'!F44</f>
        <v>0</v>
      </c>
      <c r="J99" s="149">
        <f>'Lista de Precios'!H44</f>
        <v>2000</v>
      </c>
      <c r="K99" s="149" t="str">
        <f>IF(N(I99)&gt;0,MAX($K$1:K98)+1,"")</f>
        <v/>
      </c>
    </row>
    <row r="100" spans="8:11" x14ac:dyDescent="0.25">
      <c r="H100" s="149" t="str">
        <f>'Lista de Precios'!G45</f>
        <v xml:space="preserve">Azucarero acero </v>
      </c>
      <c r="I100" s="149">
        <f>'Lista de Precios'!F45</f>
        <v>0</v>
      </c>
      <c r="J100" s="149">
        <f>'Lista de Precios'!H45</f>
        <v>600</v>
      </c>
      <c r="K100" s="149" t="str">
        <f>IF(N(I100)&gt;0,MAX($K$1:K99)+1,"")</f>
        <v/>
      </c>
    </row>
    <row r="101" spans="8:11" x14ac:dyDescent="0.25">
      <c r="H101" s="149" t="str">
        <f>'Lista de Precios'!G46</f>
        <v>Réchaud rect. grande 2 alcohol</v>
      </c>
      <c r="I101" s="149">
        <f>'Lista de Precios'!F46</f>
        <v>0</v>
      </c>
      <c r="J101" s="149">
        <f>'Lista de Precios'!H46</f>
        <v>15000</v>
      </c>
      <c r="K101" s="149" t="str">
        <f>IF(N(I101)&gt;0,MAX($K$1:K100)+1,"")</f>
        <v/>
      </c>
    </row>
    <row r="102" spans="8:11" x14ac:dyDescent="0.25">
      <c r="H102" s="149" t="str">
        <f>'Lista de Precios'!G47</f>
        <v>Cafetera acero 2L</v>
      </c>
      <c r="I102" s="149">
        <f>'Lista de Precios'!F47</f>
        <v>0</v>
      </c>
      <c r="J102" s="149">
        <f>'Lista de Precios'!H47</f>
        <v>2000</v>
      </c>
      <c r="K102" s="149" t="str">
        <f>IF(N(I102)&gt;0,MAX($K$1:K101)+1,"")</f>
        <v/>
      </c>
    </row>
    <row r="103" spans="8:11" x14ac:dyDescent="0.25">
      <c r="H103" s="149" t="str">
        <f>'Lista de Precios'!G48</f>
        <v>Silla Americana blanca</v>
      </c>
      <c r="I103" s="149">
        <f>'Lista de Precios'!F48</f>
        <v>0</v>
      </c>
      <c r="J103" s="149">
        <f>'Lista de Precios'!H48</f>
        <v>1450</v>
      </c>
      <c r="K103" s="149" t="str">
        <f>IF(N(I103)&gt;0,MAX($K$1:K102)+1,"")</f>
        <v/>
      </c>
    </row>
    <row r="104" spans="8:11" x14ac:dyDescent="0.25">
      <c r="H104" s="149" t="str">
        <f>'Lista de Precios'!G49</f>
        <v xml:space="preserve">Sillas Chiavary blanca  </v>
      </c>
      <c r="I104" s="149">
        <f>'Lista de Precios'!F49</f>
        <v>0</v>
      </c>
      <c r="J104" s="149">
        <f>'Lista de Precios'!H49</f>
        <v>2000</v>
      </c>
      <c r="K104" s="149" t="str">
        <f>IF(N(I104)&gt;0,MAX($K$1:K103)+1,"")</f>
        <v/>
      </c>
    </row>
    <row r="105" spans="8:11" x14ac:dyDescent="0.25">
      <c r="H105" s="149" t="str">
        <f>'Lista de Precios'!G50</f>
        <v>Sillas Chiavary doradas</v>
      </c>
      <c r="I105" s="149">
        <f>'Lista de Precios'!F50</f>
        <v>0</v>
      </c>
      <c r="J105" s="149">
        <f>'Lista de Precios'!H50</f>
        <v>2200</v>
      </c>
      <c r="K105" s="149" t="str">
        <f>IF(N(I105)&gt;0,MAX($K$1:K104)+1,"")</f>
        <v/>
      </c>
    </row>
    <row r="106" spans="8:11" x14ac:dyDescent="0.25">
      <c r="H106" s="149" t="str">
        <f>'Lista de Precios'!G51</f>
        <v>Sillas Crossback</v>
      </c>
      <c r="I106" s="149">
        <f>'Lista de Precios'!F51</f>
        <v>0</v>
      </c>
      <c r="J106" s="149">
        <f>'Lista de Precios'!H51</f>
        <v>3000</v>
      </c>
      <c r="K106" s="149" t="str">
        <f>IF(N(I106)&gt;0,MAX($K$1:K105)+1,"")</f>
        <v/>
      </c>
    </row>
    <row r="107" spans="8:11" x14ac:dyDescent="0.25">
      <c r="H107" s="149" t="str">
        <f>'Lista de Precios'!G52</f>
        <v>Silla Plegable negra</v>
      </c>
      <c r="I107" s="149">
        <f>'Lista de Precios'!F52</f>
        <v>0</v>
      </c>
      <c r="J107" s="149">
        <f>'Lista de Precios'!H52</f>
        <v>950</v>
      </c>
      <c r="K107" s="149" t="str">
        <f>IF(N(I107)&gt;0,MAX($K$1:K106)+1,"")</f>
        <v/>
      </c>
    </row>
    <row r="108" spans="8:11" x14ac:dyDescent="0.25">
      <c r="H108" s="149" t="str">
        <f>'Lista de Precios'!G53</f>
        <v>Cojines sillas Blancos/Negros</v>
      </c>
      <c r="I108" s="149">
        <f>'Lista de Precios'!F53</f>
        <v>0</v>
      </c>
      <c r="J108" s="149" t="str">
        <f>'Lista de Precios'!H53</f>
        <v>Incluido</v>
      </c>
      <c r="K108" s="149" t="str">
        <f>IF(N(I108)&gt;0,MAX($K$1:K107)+1,"")</f>
        <v/>
      </c>
    </row>
    <row r="109" spans="8:11" x14ac:dyDescent="0.25">
      <c r="H109" s="149" t="str">
        <f>'Lista de Precios'!G54</f>
        <v>Mesa novio rect. vestida</v>
      </c>
      <c r="I109" s="149">
        <f>'Lista de Precios'!F54</f>
        <v>0</v>
      </c>
      <c r="J109" s="149">
        <f>'Lista de Precios'!H54</f>
        <v>15000</v>
      </c>
      <c r="K109" s="149" t="str">
        <f>IF(N(I109)&gt;0,MAX($K$1:K108)+1,"")</f>
        <v/>
      </c>
    </row>
    <row r="110" spans="8:11" x14ac:dyDescent="0.25">
      <c r="H110" s="149" t="str">
        <f>'Lista de Precios'!G55</f>
        <v>Mesa redonda 8 a 10p. 150cm Ø</v>
      </c>
      <c r="I110" s="149">
        <f>'Lista de Precios'!F55</f>
        <v>0</v>
      </c>
      <c r="J110" s="149">
        <f>'Lista de Precios'!H55</f>
        <v>2500</v>
      </c>
      <c r="K110" s="149" t="str">
        <f>IF(N(I110)&gt;0,MAX($K$1:K109)+1,"")</f>
        <v/>
      </c>
    </row>
    <row r="111" spans="8:11" x14ac:dyDescent="0.25">
      <c r="H111" s="149" t="str">
        <f>'Lista de Precios'!G56</f>
        <v>Mesa Cóctel alta plegable 110 X 80</v>
      </c>
      <c r="I111" s="149">
        <f>'Lista de Precios'!F56</f>
        <v>0</v>
      </c>
      <c r="J111" s="149">
        <f>'Lista de Precios'!H56</f>
        <v>3500</v>
      </c>
      <c r="K111" s="149" t="str">
        <f>IF(N(I111)&gt;0,MAX($K$1:K110)+1,"")</f>
        <v/>
      </c>
    </row>
    <row r="112" spans="8:11" x14ac:dyDescent="0.25">
      <c r="H112" s="149" t="str">
        <f>'Lista de Precios'!G57</f>
        <v>Mesa rectangular 150x90 cm</v>
      </c>
      <c r="I112" s="149">
        <f>'Lista de Precios'!F57</f>
        <v>0</v>
      </c>
      <c r="J112" s="149">
        <f>'Lista de Precios'!H57</f>
        <v>2000</v>
      </c>
      <c r="K112" s="149" t="str">
        <f>IF(N(I112)&gt;0,MAX($K$1:K111)+1,"")</f>
        <v/>
      </c>
    </row>
    <row r="113" spans="8:11" x14ac:dyDescent="0.25">
      <c r="H113" s="149" t="str">
        <f>'Lista de Precios'!G58</f>
        <v>Mesa rectangular 250x75cm</v>
      </c>
      <c r="I113" s="149">
        <f>'Lista de Precios'!F58</f>
        <v>0</v>
      </c>
      <c r="J113" s="149">
        <f>'Lista de Precios'!H58</f>
        <v>3000</v>
      </c>
      <c r="K113" s="149" t="str">
        <f>IF(N(I113)&gt;0,MAX($K$1:K112)+1,"")</f>
        <v/>
      </c>
    </row>
    <row r="114" spans="8:11" x14ac:dyDescent="0.25">
      <c r="H114" s="149" t="str">
        <f>'Lista de Precios'!G59</f>
        <v xml:space="preserve">Mesa plegable rectangular 180x75cm </v>
      </c>
      <c r="I114" s="149">
        <f>'Lista de Precios'!F59</f>
        <v>0</v>
      </c>
      <c r="J114" s="149">
        <f>'Lista de Precios'!H59</f>
        <v>3500</v>
      </c>
      <c r="K114" s="149" t="str">
        <f>IF(N(I114)&gt;0,MAX($K$1:K113)+1,"")</f>
        <v/>
      </c>
    </row>
    <row r="115" spans="8:11" x14ac:dyDescent="0.25">
      <c r="H115" s="149" t="str">
        <f>'Lista de Precios'!G60</f>
        <v>Mesa cuadrada 80x80 cm</v>
      </c>
      <c r="I115" s="149">
        <f>'Lista de Precios'!F60</f>
        <v>0</v>
      </c>
      <c r="J115" s="149">
        <f>'Lista de Precios'!H60</f>
        <v>1500</v>
      </c>
      <c r="K115" s="149" t="str">
        <f>IF(N(I115)&gt;0,MAX($K$1:K114)+1,"")</f>
        <v/>
      </c>
    </row>
    <row r="116" spans="8:11" x14ac:dyDescent="0.25">
      <c r="H116" s="149" t="str">
        <f>'Lista de Precios'!G61</f>
        <v xml:space="preserve">Mesa rústica madera 150x150cm </v>
      </c>
      <c r="I116" s="149">
        <f>'Lista de Precios'!F61</f>
        <v>0</v>
      </c>
      <c r="J116" s="149">
        <f>'Lista de Precios'!H61</f>
        <v>10000</v>
      </c>
      <c r="K116" s="149" t="str">
        <f>IF(N(I116)&gt;0,MAX($K$1:K115)+1,"")</f>
        <v/>
      </c>
    </row>
    <row r="117" spans="8:11" x14ac:dyDescent="0.25">
      <c r="H117" s="149" t="str">
        <f>'Lista de Precios'!G62</f>
        <v>Horno semi-industrial sin gas</v>
      </c>
      <c r="I117" s="149">
        <f>'Lista de Precios'!F62</f>
        <v>0</v>
      </c>
      <c r="J117" s="149">
        <f>'Lista de Precios'!H62</f>
        <v>40000</v>
      </c>
      <c r="K117" s="149" t="str">
        <f>IF(N(I117)&gt;0,MAX($K$1:K116)+1,"")</f>
        <v/>
      </c>
    </row>
    <row r="118" spans="8:11" x14ac:dyDescent="0.25">
      <c r="H118" s="149" t="str">
        <f>'Lista de Precios'!G63</f>
        <v>Visicoolers 220w</v>
      </c>
      <c r="I118" s="149">
        <f>'Lista de Precios'!F63</f>
        <v>0</v>
      </c>
      <c r="J118" s="149">
        <f>'Lista de Precios'!H63</f>
        <v>40000</v>
      </c>
      <c r="K118" s="149" t="str">
        <f>IF(N(I118)&gt;0,MAX($K$1:K117)+1,"")</f>
        <v/>
      </c>
    </row>
    <row r="119" spans="8:11" x14ac:dyDescent="0.25">
      <c r="H119" s="149" t="str">
        <f>'Lista de Precios'!G64</f>
        <v>Conservadora eléctrica 198L  220w</v>
      </c>
      <c r="I119" s="149">
        <f>'Lista de Precios'!F64</f>
        <v>0</v>
      </c>
      <c r="J119" s="149">
        <f>'Lista de Precios'!H64</f>
        <v>40000</v>
      </c>
      <c r="K119" s="149" t="str">
        <f>IF(N(I119)&gt;0,MAX($K$1:K118)+1,"")</f>
        <v/>
      </c>
    </row>
    <row r="120" spans="8:11" x14ac:dyDescent="0.25">
      <c r="H120" s="149" t="str">
        <f>'Lista de Precios'!G65</f>
        <v>Freidora 6L eléctrica 220w</v>
      </c>
      <c r="I120" s="149">
        <f>'Lista de Precios'!F65</f>
        <v>0</v>
      </c>
      <c r="J120" s="149">
        <f>'Lista de Precios'!H65</f>
        <v>15000</v>
      </c>
      <c r="K120" s="149" t="str">
        <f>IF(N(I120)&gt;0,MAX($K$1:K119)+1,"")</f>
        <v/>
      </c>
    </row>
    <row r="121" spans="8:11" x14ac:dyDescent="0.25">
      <c r="H121" s="149" t="str">
        <f>'Lista de Precios'!G66</f>
        <v xml:space="preserve">Gas 5kg </v>
      </c>
      <c r="I121" s="149">
        <f>'Lista de Precios'!F66</f>
        <v>0</v>
      </c>
      <c r="J121" s="149">
        <f>'Lista de Precios'!H66</f>
        <v>15000</v>
      </c>
      <c r="K121" s="149" t="str">
        <f>IF(N(I121)&gt;0,MAX($K$1:K120)+1,"")</f>
        <v/>
      </c>
    </row>
    <row r="122" spans="8:11" x14ac:dyDescent="0.25">
      <c r="H122" s="149" t="str">
        <f>'Lista de Precios'!G67</f>
        <v>Pilón/Anafre doble sin gas</v>
      </c>
      <c r="I122" s="149">
        <f>'Lista de Precios'!F67</f>
        <v>0</v>
      </c>
      <c r="J122" s="149">
        <f>'Lista de Precios'!H67</f>
        <v>20000</v>
      </c>
      <c r="K122" s="149" t="str">
        <f>IF(N(I122)&gt;0,MAX($K$1:K121)+1,"")</f>
        <v/>
      </c>
    </row>
    <row r="123" spans="8:11" x14ac:dyDescent="0.25">
      <c r="H123" s="149" t="str">
        <f>'Lista de Precios'!G68</f>
        <v>Carro mantenedor de platos 220w</v>
      </c>
      <c r="I123" s="149">
        <f>'Lista de Precios'!F68</f>
        <v>0</v>
      </c>
      <c r="J123" s="149">
        <f>'Lista de Precios'!H68</f>
        <v>150000</v>
      </c>
      <c r="K123" s="149" t="str">
        <f>IF(N(I123)&gt;0,MAX($K$1:K122)+1,"")</f>
        <v/>
      </c>
    </row>
    <row r="124" spans="8:11" x14ac:dyDescent="0.25">
      <c r="H124" s="149" t="str">
        <f>'Lista de Precios'!G69</f>
        <v xml:space="preserve">Estufa Bronce a gas </v>
      </c>
      <c r="I124" s="149">
        <f>'Lista de Precios'!F69</f>
        <v>0</v>
      </c>
      <c r="J124" s="149">
        <f>'Lista de Precios'!H69</f>
        <v>20000</v>
      </c>
      <c r="K124" s="149" t="str">
        <f>IF(N(I124)&gt;0,MAX($K$1:K123)+1,"")</f>
        <v/>
      </c>
    </row>
  </sheetData>
  <mergeCells count="21">
    <mergeCell ref="D38:E38"/>
    <mergeCell ref="D39:E39"/>
    <mergeCell ref="D40:E40"/>
    <mergeCell ref="D41:E41"/>
    <mergeCell ref="D42:E42"/>
    <mergeCell ref="D36:E36"/>
    <mergeCell ref="D37:E37"/>
    <mergeCell ref="A1:B1"/>
    <mergeCell ref="E1:F1"/>
    <mergeCell ref="A2:A6"/>
    <mergeCell ref="B2:C2"/>
    <mergeCell ref="B3:C6"/>
    <mergeCell ref="E3:F3"/>
    <mergeCell ref="E4:F4"/>
    <mergeCell ref="E5:F5"/>
    <mergeCell ref="E6:F6"/>
    <mergeCell ref="D33:F33"/>
    <mergeCell ref="A20:F20"/>
    <mergeCell ref="B27:F32"/>
    <mergeCell ref="D34:E34"/>
    <mergeCell ref="D35:E35"/>
  </mergeCells>
  <pageMargins left="0.7" right="0.7" top="0.75" bottom="0.75" header="0.3" footer="0.3"/>
  <pageSetup scale="57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A372C-E85A-4CDA-BCEB-958756AEA00D}">
  <sheetPr codeName="Hoja2">
    <pageSetUpPr fitToPage="1"/>
  </sheetPr>
  <dimension ref="A1:HZ74"/>
  <sheetViews>
    <sheetView view="pageBreakPreview" zoomScale="27" zoomScaleNormal="82" zoomScaleSheetLayoutView="30" workbookViewId="0">
      <selection activeCell="S9" sqref="S9"/>
    </sheetView>
  </sheetViews>
  <sheetFormatPr baseColWidth="10" defaultColWidth="11.453125" defaultRowHeight="27" customHeight="1" x14ac:dyDescent="0.65"/>
  <cols>
    <col min="1" max="1" width="32.6328125" style="10" customWidth="1"/>
    <col min="2" max="2" width="26.36328125" style="11" customWidth="1"/>
    <col min="3" max="3" width="174.453125" style="11" customWidth="1"/>
    <col min="4" max="4" width="48.90625" style="11" customWidth="1"/>
    <col min="5" max="5" width="50.453125" style="11" customWidth="1"/>
    <col min="6" max="6" width="45.6328125" style="11" customWidth="1"/>
    <col min="7" max="7" width="150.90625" style="11" customWidth="1"/>
    <col min="8" max="8" width="49.453125" style="11" customWidth="1"/>
    <col min="9" max="9" width="55.453125" style="11" customWidth="1"/>
    <col min="10" max="10" width="44.6328125" style="10" customWidth="1"/>
    <col min="11" max="234" width="11.453125" style="10"/>
    <col min="235" max="16384" width="11.453125" style="11"/>
  </cols>
  <sheetData>
    <row r="1" spans="2:9" ht="57.75" customHeight="1" x14ac:dyDescent="0.65">
      <c r="B1" s="307" t="s">
        <v>32</v>
      </c>
      <c r="C1" s="308"/>
      <c r="D1" s="308" t="s">
        <v>64</v>
      </c>
      <c r="E1" s="308"/>
      <c r="F1" s="308"/>
      <c r="G1" s="80" t="s">
        <v>66</v>
      </c>
      <c r="H1" s="309" t="s">
        <v>65</v>
      </c>
      <c r="I1" s="310"/>
    </row>
    <row r="2" spans="2:9" ht="57.75" customHeight="1" x14ac:dyDescent="0.9">
      <c r="B2" s="215"/>
      <c r="C2" s="216"/>
      <c r="D2" s="315" t="s">
        <v>165</v>
      </c>
      <c r="E2" s="233"/>
      <c r="F2" s="233"/>
      <c r="G2" s="233"/>
      <c r="H2" s="81"/>
      <c r="I2" s="82"/>
    </row>
    <row r="3" spans="2:9" ht="60" customHeight="1" x14ac:dyDescent="1.1499999999999999">
      <c r="B3" s="217"/>
      <c r="C3" s="218"/>
      <c r="D3" s="311"/>
      <c r="E3" s="312"/>
      <c r="F3" s="312"/>
      <c r="G3" s="12" t="s">
        <v>52</v>
      </c>
      <c r="H3" s="209"/>
      <c r="I3" s="210"/>
    </row>
    <row r="4" spans="2:9" ht="60" customHeight="1" x14ac:dyDescent="1.1499999999999999">
      <c r="B4" s="217"/>
      <c r="C4" s="218"/>
      <c r="D4" s="313"/>
      <c r="E4" s="314"/>
      <c r="F4" s="314"/>
      <c r="G4" s="12" t="s">
        <v>29</v>
      </c>
      <c r="H4" s="222"/>
      <c r="I4" s="223"/>
    </row>
    <row r="5" spans="2:9" ht="60" customHeight="1" x14ac:dyDescent="1.1499999999999999">
      <c r="B5" s="217"/>
      <c r="C5" s="218"/>
      <c r="D5" s="313"/>
      <c r="E5" s="314"/>
      <c r="F5" s="314"/>
      <c r="G5" s="36" t="s">
        <v>30</v>
      </c>
      <c r="H5" s="222"/>
      <c r="I5" s="223"/>
    </row>
    <row r="6" spans="2:9" ht="60" customHeight="1" x14ac:dyDescent="1.1499999999999999">
      <c r="B6" s="217"/>
      <c r="C6" s="218"/>
      <c r="D6" s="316"/>
      <c r="E6" s="316"/>
      <c r="F6" s="317"/>
      <c r="G6" s="13" t="s">
        <v>125</v>
      </c>
      <c r="H6" s="230"/>
      <c r="I6" s="231"/>
    </row>
    <row r="7" spans="2:9" ht="60" customHeight="1" x14ac:dyDescent="0.65">
      <c r="B7" s="63" t="s">
        <v>0</v>
      </c>
      <c r="C7" s="39" t="s">
        <v>1</v>
      </c>
      <c r="D7" s="38" t="s">
        <v>26</v>
      </c>
      <c r="E7" s="40" t="s">
        <v>23</v>
      </c>
      <c r="F7" s="43" t="s">
        <v>0</v>
      </c>
      <c r="G7" s="37" t="s">
        <v>1</v>
      </c>
      <c r="H7" s="37" t="s">
        <v>26</v>
      </c>
      <c r="I7" s="64" t="s">
        <v>23</v>
      </c>
    </row>
    <row r="8" spans="2:9" ht="60" customHeight="1" x14ac:dyDescent="1">
      <c r="B8" s="65"/>
      <c r="C8" s="33" t="s">
        <v>68</v>
      </c>
      <c r="D8" s="19">
        <v>4200</v>
      </c>
      <c r="E8" s="34">
        <f t="shared" ref="E8:E13" si="0">B8*D8</f>
        <v>0</v>
      </c>
      <c r="F8" s="42"/>
      <c r="G8" s="35" t="s">
        <v>50</v>
      </c>
      <c r="H8" s="22">
        <v>35990</v>
      </c>
      <c r="I8" s="66">
        <f>F8*H8</f>
        <v>0</v>
      </c>
    </row>
    <row r="9" spans="2:9" ht="60" customHeight="1" x14ac:dyDescent="1">
      <c r="B9" s="49"/>
      <c r="C9" s="24" t="s">
        <v>71</v>
      </c>
      <c r="D9" s="20">
        <v>3800</v>
      </c>
      <c r="E9" s="29">
        <f t="shared" si="0"/>
        <v>0</v>
      </c>
      <c r="F9" s="44"/>
      <c r="G9" s="30" t="s">
        <v>145</v>
      </c>
      <c r="H9" s="22">
        <v>270000</v>
      </c>
      <c r="I9" s="66">
        <f>F9*H9</f>
        <v>0</v>
      </c>
    </row>
    <row r="10" spans="2:9" ht="60" customHeight="1" x14ac:dyDescent="1">
      <c r="B10" s="49"/>
      <c r="C10" s="24" t="s">
        <v>72</v>
      </c>
      <c r="D10" s="20">
        <v>3400</v>
      </c>
      <c r="E10" s="29">
        <f t="shared" si="0"/>
        <v>0</v>
      </c>
      <c r="F10" s="45"/>
      <c r="G10" s="24" t="s">
        <v>146</v>
      </c>
      <c r="H10" s="22">
        <v>170000</v>
      </c>
      <c r="I10" s="48">
        <f>F10*H10</f>
        <v>0</v>
      </c>
    </row>
    <row r="11" spans="2:9" ht="60" customHeight="1" x14ac:dyDescent="1">
      <c r="B11" s="49"/>
      <c r="C11" s="24" t="s">
        <v>73</v>
      </c>
      <c r="D11" s="20">
        <v>2900</v>
      </c>
      <c r="E11" s="48">
        <f t="shared" si="0"/>
        <v>0</v>
      </c>
      <c r="F11" s="46"/>
      <c r="G11" s="24" t="s">
        <v>67</v>
      </c>
      <c r="H11" s="22">
        <v>1700</v>
      </c>
      <c r="I11" s="48">
        <f>H11*F11</f>
        <v>0</v>
      </c>
    </row>
    <row r="12" spans="2:9" ht="60" customHeight="1" x14ac:dyDescent="1">
      <c r="B12" s="49"/>
      <c r="C12" s="24" t="s">
        <v>69</v>
      </c>
      <c r="D12" s="20">
        <v>2500</v>
      </c>
      <c r="E12" s="48">
        <f t="shared" si="0"/>
        <v>0</v>
      </c>
      <c r="F12" s="83"/>
      <c r="G12" s="26" t="s">
        <v>24</v>
      </c>
      <c r="H12" s="22">
        <v>1700</v>
      </c>
      <c r="I12" s="48">
        <f>F12*H12</f>
        <v>0</v>
      </c>
    </row>
    <row r="13" spans="2:9" ht="60" customHeight="1" x14ac:dyDescent="1">
      <c r="B13" s="49"/>
      <c r="C13" s="24" t="s">
        <v>70</v>
      </c>
      <c r="D13" s="20">
        <v>6500</v>
      </c>
      <c r="E13" s="29">
        <f t="shared" si="0"/>
        <v>0</v>
      </c>
      <c r="F13" s="49"/>
      <c r="G13" s="25" t="s">
        <v>54</v>
      </c>
      <c r="H13" s="22">
        <v>6500</v>
      </c>
      <c r="I13" s="48">
        <f>H13*F13</f>
        <v>0</v>
      </c>
    </row>
    <row r="14" spans="2:9" ht="60" customHeight="1" x14ac:dyDescent="1">
      <c r="B14" s="49"/>
      <c r="C14" s="24" t="s">
        <v>74</v>
      </c>
      <c r="D14" s="20">
        <v>3800</v>
      </c>
      <c r="E14" s="48">
        <f>B14*D14</f>
        <v>0</v>
      </c>
      <c r="F14" s="47"/>
      <c r="G14" s="24" t="s">
        <v>132</v>
      </c>
      <c r="H14" s="22">
        <v>6990</v>
      </c>
      <c r="I14" s="48">
        <f t="shared" ref="I14:I65" si="1">F14*H14</f>
        <v>0</v>
      </c>
    </row>
    <row r="15" spans="2:9" ht="60" customHeight="1" x14ac:dyDescent="1">
      <c r="B15" s="50"/>
      <c r="C15" s="24" t="s">
        <v>75</v>
      </c>
      <c r="D15" s="20">
        <v>2700</v>
      </c>
      <c r="E15" s="48">
        <f t="shared" ref="E15:E62" si="2">B15*D15</f>
        <v>0</v>
      </c>
      <c r="F15" s="47"/>
      <c r="G15" s="24" t="s">
        <v>133</v>
      </c>
      <c r="H15" s="22">
        <v>4990</v>
      </c>
      <c r="I15" s="48">
        <f t="shared" si="1"/>
        <v>0</v>
      </c>
    </row>
    <row r="16" spans="2:9" ht="60" customHeight="1" x14ac:dyDescent="1">
      <c r="B16" s="50"/>
      <c r="C16" s="24" t="s">
        <v>76</v>
      </c>
      <c r="D16" s="20">
        <v>2100</v>
      </c>
      <c r="E16" s="29">
        <f t="shared" si="2"/>
        <v>0</v>
      </c>
      <c r="F16" s="50"/>
      <c r="G16" s="24" t="s">
        <v>134</v>
      </c>
      <c r="H16" s="22">
        <v>7990</v>
      </c>
      <c r="I16" s="48">
        <f t="shared" si="1"/>
        <v>0</v>
      </c>
    </row>
    <row r="17" spans="2:20" ht="60" customHeight="1" x14ac:dyDescent="1">
      <c r="B17" s="50"/>
      <c r="C17" s="24" t="s">
        <v>77</v>
      </c>
      <c r="D17" s="20">
        <v>3800</v>
      </c>
      <c r="E17" s="48">
        <f t="shared" si="2"/>
        <v>0</v>
      </c>
      <c r="F17" s="47"/>
      <c r="G17" s="24" t="s">
        <v>147</v>
      </c>
      <c r="H17" s="22">
        <v>4950</v>
      </c>
      <c r="I17" s="48">
        <f t="shared" si="1"/>
        <v>0</v>
      </c>
    </row>
    <row r="18" spans="2:20" ht="60" customHeight="1" x14ac:dyDescent="1">
      <c r="B18" s="50"/>
      <c r="C18" s="24" t="s">
        <v>78</v>
      </c>
      <c r="D18" s="20">
        <v>3690</v>
      </c>
      <c r="E18" s="29">
        <f t="shared" si="2"/>
        <v>0</v>
      </c>
      <c r="F18" s="50"/>
      <c r="G18" s="24" t="s">
        <v>135</v>
      </c>
      <c r="H18" s="22">
        <v>6050</v>
      </c>
      <c r="I18" s="48">
        <f t="shared" si="1"/>
        <v>0</v>
      </c>
    </row>
    <row r="19" spans="2:20" ht="60" customHeight="1" x14ac:dyDescent="1">
      <c r="B19" s="49"/>
      <c r="C19" s="24" t="s">
        <v>79</v>
      </c>
      <c r="D19" s="20">
        <v>4300</v>
      </c>
      <c r="E19" s="48">
        <f t="shared" si="2"/>
        <v>0</v>
      </c>
      <c r="F19" s="46"/>
      <c r="G19" s="24" t="s">
        <v>166</v>
      </c>
      <c r="H19" s="22">
        <v>1350</v>
      </c>
      <c r="I19" s="48">
        <f t="shared" si="1"/>
        <v>0</v>
      </c>
      <c r="T19" s="10" t="s">
        <v>6</v>
      </c>
    </row>
    <row r="20" spans="2:20" ht="60" customHeight="1" x14ac:dyDescent="1">
      <c r="B20" s="49"/>
      <c r="C20" s="24" t="s">
        <v>80</v>
      </c>
      <c r="D20" s="20">
        <v>2500</v>
      </c>
      <c r="E20" s="29">
        <f t="shared" si="2"/>
        <v>0</v>
      </c>
      <c r="F20" s="49"/>
      <c r="G20" s="24" t="s">
        <v>34</v>
      </c>
      <c r="H20" s="22">
        <v>2600</v>
      </c>
      <c r="I20" s="48">
        <f t="shared" si="1"/>
        <v>0</v>
      </c>
    </row>
    <row r="21" spans="2:20" ht="60" customHeight="1" x14ac:dyDescent="1">
      <c r="B21" s="49"/>
      <c r="C21" s="24" t="s">
        <v>81</v>
      </c>
      <c r="D21" s="20">
        <v>3400</v>
      </c>
      <c r="E21" s="29">
        <f t="shared" si="2"/>
        <v>0</v>
      </c>
      <c r="F21" s="49"/>
      <c r="G21" s="24" t="s">
        <v>167</v>
      </c>
      <c r="H21" s="22">
        <v>1350</v>
      </c>
      <c r="I21" s="48">
        <f t="shared" si="1"/>
        <v>0</v>
      </c>
    </row>
    <row r="22" spans="2:20" ht="60" customHeight="1" x14ac:dyDescent="1">
      <c r="B22" s="49"/>
      <c r="C22" s="24" t="s">
        <v>82</v>
      </c>
      <c r="D22" s="20">
        <v>2980</v>
      </c>
      <c r="E22" s="29">
        <f t="shared" si="2"/>
        <v>0</v>
      </c>
      <c r="F22" s="49"/>
      <c r="G22" s="24" t="s">
        <v>168</v>
      </c>
      <c r="H22" s="22">
        <v>1550</v>
      </c>
      <c r="I22" s="48">
        <f t="shared" si="1"/>
        <v>0</v>
      </c>
    </row>
    <row r="23" spans="2:20" ht="60" customHeight="1" x14ac:dyDescent="1">
      <c r="B23" s="49"/>
      <c r="C23" s="24" t="s">
        <v>83</v>
      </c>
      <c r="D23" s="20">
        <v>2100</v>
      </c>
      <c r="E23" s="29">
        <f t="shared" si="2"/>
        <v>0</v>
      </c>
      <c r="F23" s="49"/>
      <c r="G23" s="24" t="s">
        <v>35</v>
      </c>
      <c r="H23" s="22">
        <v>15000</v>
      </c>
      <c r="I23" s="48">
        <f t="shared" si="1"/>
        <v>0</v>
      </c>
    </row>
    <row r="24" spans="2:20" ht="60" customHeight="1" x14ac:dyDescent="1">
      <c r="B24" s="49"/>
      <c r="C24" s="24" t="s">
        <v>84</v>
      </c>
      <c r="D24" s="20">
        <v>700</v>
      </c>
      <c r="E24" s="29">
        <f t="shared" si="2"/>
        <v>0</v>
      </c>
      <c r="F24" s="49"/>
      <c r="G24" s="24" t="s">
        <v>36</v>
      </c>
      <c r="H24" s="22">
        <v>15000</v>
      </c>
      <c r="I24" s="48">
        <f t="shared" si="1"/>
        <v>0</v>
      </c>
    </row>
    <row r="25" spans="2:20" ht="60" customHeight="1" x14ac:dyDescent="1">
      <c r="B25" s="49"/>
      <c r="C25" s="24" t="s">
        <v>101</v>
      </c>
      <c r="D25" s="20">
        <v>2200</v>
      </c>
      <c r="E25" s="29">
        <f t="shared" si="2"/>
        <v>0</v>
      </c>
      <c r="F25" s="49"/>
      <c r="G25" s="24" t="s">
        <v>37</v>
      </c>
      <c r="H25" s="22">
        <v>25000</v>
      </c>
      <c r="I25" s="48">
        <f t="shared" si="1"/>
        <v>0</v>
      </c>
    </row>
    <row r="26" spans="2:20" ht="60" customHeight="1" x14ac:dyDescent="1">
      <c r="B26" s="49"/>
      <c r="C26" s="24" t="s">
        <v>102</v>
      </c>
      <c r="D26" s="20">
        <v>2000</v>
      </c>
      <c r="E26" s="29">
        <f t="shared" si="2"/>
        <v>0</v>
      </c>
      <c r="F26" s="49"/>
      <c r="G26" s="24" t="s">
        <v>5</v>
      </c>
      <c r="H26" s="22">
        <v>25000</v>
      </c>
      <c r="I26" s="48">
        <f t="shared" si="1"/>
        <v>0</v>
      </c>
    </row>
    <row r="27" spans="2:20" ht="60" customHeight="1" x14ac:dyDescent="1">
      <c r="B27" s="49"/>
      <c r="C27" s="24" t="s">
        <v>103</v>
      </c>
      <c r="D27" s="20">
        <v>1600</v>
      </c>
      <c r="E27" s="48">
        <f t="shared" si="2"/>
        <v>0</v>
      </c>
      <c r="F27" s="46"/>
      <c r="G27" s="24" t="s">
        <v>55</v>
      </c>
      <c r="H27" s="22">
        <v>20000</v>
      </c>
      <c r="I27" s="48">
        <f t="shared" si="1"/>
        <v>0</v>
      </c>
    </row>
    <row r="28" spans="2:20" ht="60" customHeight="1" x14ac:dyDescent="1">
      <c r="B28" s="49"/>
      <c r="C28" s="24" t="s">
        <v>104</v>
      </c>
      <c r="D28" s="20">
        <v>1500</v>
      </c>
      <c r="E28" s="29">
        <f t="shared" si="2"/>
        <v>0</v>
      </c>
      <c r="F28" s="49"/>
      <c r="G28" s="26" t="s">
        <v>56</v>
      </c>
      <c r="H28" s="22">
        <v>15000</v>
      </c>
      <c r="I28" s="48">
        <f t="shared" si="1"/>
        <v>0</v>
      </c>
    </row>
    <row r="29" spans="2:20" ht="60" customHeight="1" x14ac:dyDescent="1">
      <c r="B29" s="49"/>
      <c r="C29" s="24" t="s">
        <v>105</v>
      </c>
      <c r="D29" s="20">
        <v>1750</v>
      </c>
      <c r="E29" s="48">
        <f t="shared" si="2"/>
        <v>0</v>
      </c>
      <c r="F29" s="46"/>
      <c r="G29" s="24" t="s">
        <v>57</v>
      </c>
      <c r="H29" s="22">
        <v>12990</v>
      </c>
      <c r="I29" s="48">
        <f t="shared" si="1"/>
        <v>0</v>
      </c>
    </row>
    <row r="30" spans="2:20" ht="60" customHeight="1" x14ac:dyDescent="1">
      <c r="B30" s="49"/>
      <c r="C30" s="24" t="s">
        <v>108</v>
      </c>
      <c r="D30" s="20">
        <v>1500</v>
      </c>
      <c r="E30" s="29">
        <f t="shared" si="2"/>
        <v>0</v>
      </c>
      <c r="F30" s="49"/>
      <c r="G30" s="24" t="s">
        <v>93</v>
      </c>
      <c r="H30" s="22">
        <v>8000</v>
      </c>
      <c r="I30" s="48">
        <f t="shared" si="1"/>
        <v>0</v>
      </c>
    </row>
    <row r="31" spans="2:20" ht="60" customHeight="1" x14ac:dyDescent="1">
      <c r="B31" s="49"/>
      <c r="C31" s="24" t="s">
        <v>106</v>
      </c>
      <c r="D31" s="20">
        <v>1450</v>
      </c>
      <c r="E31" s="29">
        <f t="shared" si="2"/>
        <v>0</v>
      </c>
      <c r="F31" s="49"/>
      <c r="G31" s="24" t="s">
        <v>98</v>
      </c>
      <c r="H31" s="22">
        <v>800</v>
      </c>
      <c r="I31" s="48">
        <f t="shared" si="1"/>
        <v>0</v>
      </c>
    </row>
    <row r="32" spans="2:20" ht="60" customHeight="1" x14ac:dyDescent="1">
      <c r="B32" s="49"/>
      <c r="C32" s="24" t="s">
        <v>107</v>
      </c>
      <c r="D32" s="20">
        <v>1600</v>
      </c>
      <c r="E32" s="29">
        <f t="shared" si="2"/>
        <v>0</v>
      </c>
      <c r="F32" s="50"/>
      <c r="G32" s="25" t="s">
        <v>25</v>
      </c>
      <c r="H32" s="22">
        <v>3500</v>
      </c>
      <c r="I32" s="48">
        <f t="shared" si="1"/>
        <v>0</v>
      </c>
    </row>
    <row r="33" spans="2:9" ht="60" customHeight="1" x14ac:dyDescent="1">
      <c r="B33" s="49"/>
      <c r="C33" s="24" t="s">
        <v>112</v>
      </c>
      <c r="D33" s="20">
        <v>1600</v>
      </c>
      <c r="E33" s="29">
        <f t="shared" si="2"/>
        <v>0</v>
      </c>
      <c r="F33" s="49"/>
      <c r="G33" s="24" t="s">
        <v>51</v>
      </c>
      <c r="H33" s="22">
        <v>3700</v>
      </c>
      <c r="I33" s="48">
        <f t="shared" si="1"/>
        <v>0</v>
      </c>
    </row>
    <row r="34" spans="2:9" ht="60" customHeight="1" x14ac:dyDescent="1">
      <c r="B34" s="49"/>
      <c r="C34" s="24" t="s">
        <v>110</v>
      </c>
      <c r="D34" s="20">
        <v>850</v>
      </c>
      <c r="E34" s="48">
        <f t="shared" si="2"/>
        <v>0</v>
      </c>
      <c r="F34" s="46"/>
      <c r="G34" s="24" t="s">
        <v>94</v>
      </c>
      <c r="H34" s="22">
        <v>7000</v>
      </c>
      <c r="I34" s="48">
        <f t="shared" si="1"/>
        <v>0</v>
      </c>
    </row>
    <row r="35" spans="2:9" ht="60" customHeight="1" x14ac:dyDescent="1">
      <c r="B35" s="49"/>
      <c r="C35" s="24" t="s">
        <v>111</v>
      </c>
      <c r="D35" s="20">
        <v>750</v>
      </c>
      <c r="E35" s="29">
        <f t="shared" si="2"/>
        <v>0</v>
      </c>
      <c r="F35" s="49"/>
      <c r="G35" s="24" t="s">
        <v>121</v>
      </c>
      <c r="H35" s="22">
        <v>12990</v>
      </c>
      <c r="I35" s="48">
        <f t="shared" si="1"/>
        <v>0</v>
      </c>
    </row>
    <row r="36" spans="2:9" ht="60" customHeight="1" x14ac:dyDescent="1">
      <c r="B36" s="49"/>
      <c r="C36" s="24" t="s">
        <v>109</v>
      </c>
      <c r="D36" s="20">
        <v>850</v>
      </c>
      <c r="E36" s="29">
        <f>D36*B36</f>
        <v>0</v>
      </c>
      <c r="F36" s="49"/>
      <c r="G36" s="24" t="s">
        <v>58</v>
      </c>
      <c r="H36" s="22">
        <v>4000</v>
      </c>
      <c r="I36" s="48">
        <f t="shared" si="1"/>
        <v>0</v>
      </c>
    </row>
    <row r="37" spans="2:9" ht="60" customHeight="1" x14ac:dyDescent="1">
      <c r="B37" s="50"/>
      <c r="C37" s="24" t="s">
        <v>113</v>
      </c>
      <c r="D37" s="20">
        <v>1650</v>
      </c>
      <c r="E37" s="29">
        <f t="shared" si="2"/>
        <v>0</v>
      </c>
      <c r="F37" s="49"/>
      <c r="G37" s="24" t="s">
        <v>124</v>
      </c>
      <c r="H37" s="22">
        <v>54990</v>
      </c>
      <c r="I37" s="48">
        <f t="shared" si="1"/>
        <v>0</v>
      </c>
    </row>
    <row r="38" spans="2:9" ht="60" customHeight="1" x14ac:dyDescent="1">
      <c r="B38" s="49"/>
      <c r="C38" s="24" t="s">
        <v>114</v>
      </c>
      <c r="D38" s="20">
        <v>1700</v>
      </c>
      <c r="E38" s="48">
        <f t="shared" si="2"/>
        <v>0</v>
      </c>
      <c r="F38" s="47"/>
      <c r="G38" s="25" t="s">
        <v>122</v>
      </c>
      <c r="H38" s="22">
        <v>2990</v>
      </c>
      <c r="I38" s="48">
        <f t="shared" si="1"/>
        <v>0</v>
      </c>
    </row>
    <row r="39" spans="2:9" ht="60" customHeight="1" x14ac:dyDescent="1">
      <c r="B39" s="49"/>
      <c r="C39" s="24" t="s">
        <v>126</v>
      </c>
      <c r="D39" s="20">
        <v>1950</v>
      </c>
      <c r="E39" s="29">
        <f t="shared" si="2"/>
        <v>0</v>
      </c>
      <c r="F39" s="49"/>
      <c r="G39" s="24" t="s">
        <v>38</v>
      </c>
      <c r="H39" s="22">
        <v>12590</v>
      </c>
      <c r="I39" s="48">
        <f t="shared" si="1"/>
        <v>0</v>
      </c>
    </row>
    <row r="40" spans="2:9" ht="60" customHeight="1" x14ac:dyDescent="1">
      <c r="B40" s="49"/>
      <c r="C40" s="24" t="s">
        <v>118</v>
      </c>
      <c r="D40" s="20">
        <v>2000</v>
      </c>
      <c r="E40" s="29">
        <f t="shared" si="2"/>
        <v>0</v>
      </c>
      <c r="F40" s="50"/>
      <c r="G40" s="25" t="s">
        <v>123</v>
      </c>
      <c r="H40" s="22">
        <v>119990</v>
      </c>
      <c r="I40" s="48">
        <f t="shared" si="1"/>
        <v>0</v>
      </c>
    </row>
    <row r="41" spans="2:9" ht="60" customHeight="1" x14ac:dyDescent="1">
      <c r="B41" s="49"/>
      <c r="C41" s="24" t="s">
        <v>127</v>
      </c>
      <c r="D41" s="20">
        <v>2050</v>
      </c>
      <c r="E41" s="48">
        <f t="shared" si="2"/>
        <v>0</v>
      </c>
      <c r="F41" s="46"/>
      <c r="G41" s="24" t="s">
        <v>39</v>
      </c>
      <c r="H41" s="22">
        <v>1100</v>
      </c>
      <c r="I41" s="48">
        <f t="shared" si="1"/>
        <v>0</v>
      </c>
    </row>
    <row r="42" spans="2:9" ht="60" customHeight="1" x14ac:dyDescent="1">
      <c r="B42" s="49"/>
      <c r="C42" s="24" t="s">
        <v>128</v>
      </c>
      <c r="D42" s="20">
        <v>1650</v>
      </c>
      <c r="E42" s="29">
        <f t="shared" si="2"/>
        <v>0</v>
      </c>
      <c r="F42" s="49"/>
      <c r="G42" s="24" t="s">
        <v>40</v>
      </c>
      <c r="H42" s="22">
        <v>3000</v>
      </c>
      <c r="I42" s="48">
        <f t="shared" si="1"/>
        <v>0</v>
      </c>
    </row>
    <row r="43" spans="2:9" ht="60" customHeight="1" x14ac:dyDescent="1">
      <c r="B43" s="49"/>
      <c r="C43" s="24" t="s">
        <v>131</v>
      </c>
      <c r="D43" s="20">
        <v>950</v>
      </c>
      <c r="E43" s="29">
        <f t="shared" si="2"/>
        <v>0</v>
      </c>
      <c r="F43" s="49"/>
      <c r="G43" s="24" t="s">
        <v>59</v>
      </c>
      <c r="H43" s="22">
        <v>2990</v>
      </c>
      <c r="I43" s="48">
        <f t="shared" si="1"/>
        <v>0</v>
      </c>
    </row>
    <row r="44" spans="2:9" ht="60" customHeight="1" x14ac:dyDescent="1">
      <c r="B44" s="49"/>
      <c r="C44" s="24" t="s">
        <v>130</v>
      </c>
      <c r="D44" s="20">
        <v>1100</v>
      </c>
      <c r="E44" s="29">
        <f t="shared" si="2"/>
        <v>0</v>
      </c>
      <c r="F44" s="49"/>
      <c r="G44" s="25" t="s">
        <v>60</v>
      </c>
      <c r="H44" s="22">
        <v>8990</v>
      </c>
      <c r="I44" s="48">
        <f t="shared" si="1"/>
        <v>0</v>
      </c>
    </row>
    <row r="45" spans="2:9" ht="60" customHeight="1" x14ac:dyDescent="1">
      <c r="B45" s="49"/>
      <c r="C45" s="24" t="s">
        <v>119</v>
      </c>
      <c r="D45" s="20">
        <v>2100</v>
      </c>
      <c r="E45" s="29">
        <f t="shared" si="2"/>
        <v>0</v>
      </c>
      <c r="F45" s="49"/>
      <c r="G45" s="24" t="s">
        <v>137</v>
      </c>
      <c r="H45" s="22">
        <v>184990</v>
      </c>
      <c r="I45" s="48">
        <f t="shared" si="1"/>
        <v>0</v>
      </c>
    </row>
    <row r="46" spans="2:9" ht="60" customHeight="1" x14ac:dyDescent="1">
      <c r="B46" s="49"/>
      <c r="C46" s="24" t="s">
        <v>85</v>
      </c>
      <c r="D46" s="20">
        <v>2100</v>
      </c>
      <c r="E46" s="29">
        <f t="shared" si="2"/>
        <v>0</v>
      </c>
      <c r="F46" s="49"/>
      <c r="G46" s="24" t="s">
        <v>41</v>
      </c>
      <c r="H46" s="22">
        <v>14000</v>
      </c>
      <c r="I46" s="48">
        <f t="shared" si="1"/>
        <v>0</v>
      </c>
    </row>
    <row r="47" spans="2:9" ht="60" customHeight="1" x14ac:dyDescent="1">
      <c r="B47" s="49"/>
      <c r="C47" s="24" t="s">
        <v>86</v>
      </c>
      <c r="D47" s="20">
        <v>4300</v>
      </c>
      <c r="E47" s="29">
        <f t="shared" si="2"/>
        <v>0</v>
      </c>
      <c r="F47" s="49"/>
      <c r="G47" s="24" t="s">
        <v>42</v>
      </c>
      <c r="H47" s="22">
        <v>71000</v>
      </c>
      <c r="I47" s="48">
        <f t="shared" si="1"/>
        <v>0</v>
      </c>
    </row>
    <row r="48" spans="2:9" ht="60" customHeight="1" x14ac:dyDescent="1">
      <c r="B48" s="49"/>
      <c r="C48" s="24" t="s">
        <v>115</v>
      </c>
      <c r="D48" s="20">
        <v>3600</v>
      </c>
      <c r="E48" s="29">
        <f t="shared" si="2"/>
        <v>0</v>
      </c>
      <c r="F48" s="49"/>
      <c r="G48" s="24" t="s">
        <v>139</v>
      </c>
      <c r="H48" s="22">
        <v>30000</v>
      </c>
      <c r="I48" s="48">
        <f t="shared" si="1"/>
        <v>0</v>
      </c>
    </row>
    <row r="49" spans="1:9" ht="60" customHeight="1" x14ac:dyDescent="1">
      <c r="B49" s="49"/>
      <c r="C49" s="24" t="s">
        <v>116</v>
      </c>
      <c r="D49" s="20">
        <v>3950</v>
      </c>
      <c r="E49" s="48">
        <f t="shared" si="2"/>
        <v>0</v>
      </c>
      <c r="F49" s="46"/>
      <c r="G49" s="24" t="s">
        <v>138</v>
      </c>
      <c r="H49" s="22">
        <v>35000</v>
      </c>
      <c r="I49" s="48">
        <f t="shared" si="1"/>
        <v>0</v>
      </c>
    </row>
    <row r="50" spans="1:9" ht="60" customHeight="1" x14ac:dyDescent="1">
      <c r="B50" s="49"/>
      <c r="C50" s="24" t="s">
        <v>120</v>
      </c>
      <c r="D50" s="20">
        <v>1400</v>
      </c>
      <c r="E50" s="29">
        <f t="shared" si="2"/>
        <v>0</v>
      </c>
      <c r="F50" s="49"/>
      <c r="G50" s="24" t="s">
        <v>140</v>
      </c>
      <c r="H50" s="22">
        <v>65000</v>
      </c>
      <c r="I50" s="48">
        <f t="shared" si="1"/>
        <v>0</v>
      </c>
    </row>
    <row r="51" spans="1:9" ht="60" customHeight="1" x14ac:dyDescent="1">
      <c r="B51" s="49"/>
      <c r="C51" s="24" t="s">
        <v>129</v>
      </c>
      <c r="D51" s="20">
        <v>665</v>
      </c>
      <c r="E51" s="29">
        <f t="shared" si="2"/>
        <v>0</v>
      </c>
      <c r="F51" s="49"/>
      <c r="G51" s="24" t="s">
        <v>61</v>
      </c>
      <c r="H51" s="22">
        <v>16500</v>
      </c>
      <c r="I51" s="48">
        <f t="shared" si="1"/>
        <v>0</v>
      </c>
    </row>
    <row r="52" spans="1:9" ht="60" customHeight="1" x14ac:dyDescent="1">
      <c r="B52" s="49"/>
      <c r="C52" s="24" t="s">
        <v>87</v>
      </c>
      <c r="D52" s="20">
        <v>665</v>
      </c>
      <c r="E52" s="29">
        <f t="shared" si="2"/>
        <v>0</v>
      </c>
      <c r="F52" s="49"/>
      <c r="G52" s="27" t="s">
        <v>100</v>
      </c>
      <c r="H52" s="22">
        <v>30000</v>
      </c>
      <c r="I52" s="48">
        <f t="shared" si="1"/>
        <v>0</v>
      </c>
    </row>
    <row r="53" spans="1:9" ht="60" customHeight="1" x14ac:dyDescent="1">
      <c r="B53" s="49"/>
      <c r="C53" s="24" t="s">
        <v>88</v>
      </c>
      <c r="D53" s="20">
        <v>2400</v>
      </c>
      <c r="E53" s="29">
        <f t="shared" si="2"/>
        <v>0</v>
      </c>
      <c r="F53" s="49"/>
      <c r="G53" s="27" t="s">
        <v>43</v>
      </c>
      <c r="H53" s="22"/>
      <c r="I53" s="48">
        <f t="shared" si="1"/>
        <v>0</v>
      </c>
    </row>
    <row r="54" spans="1:9" ht="60" customHeight="1" x14ac:dyDescent="1">
      <c r="B54" s="49"/>
      <c r="C54" s="24" t="s">
        <v>117</v>
      </c>
      <c r="D54" s="20">
        <v>1500</v>
      </c>
      <c r="E54" s="29">
        <f t="shared" si="2"/>
        <v>0</v>
      </c>
      <c r="F54" s="49"/>
      <c r="G54" s="27" t="s">
        <v>62</v>
      </c>
      <c r="H54" s="22">
        <v>25000</v>
      </c>
      <c r="I54" s="48">
        <f t="shared" si="1"/>
        <v>0</v>
      </c>
    </row>
    <row r="55" spans="1:9" ht="60" customHeight="1" x14ac:dyDescent="1">
      <c r="B55" s="49"/>
      <c r="C55" s="24" t="s">
        <v>33</v>
      </c>
      <c r="D55" s="20">
        <v>1600</v>
      </c>
      <c r="E55" s="48">
        <f t="shared" si="2"/>
        <v>0</v>
      </c>
      <c r="F55" s="46"/>
      <c r="G55" s="27" t="s">
        <v>141</v>
      </c>
      <c r="H55" s="22">
        <v>39990</v>
      </c>
      <c r="I55" s="48">
        <f t="shared" si="1"/>
        <v>0</v>
      </c>
    </row>
    <row r="56" spans="1:9" ht="60" customHeight="1" x14ac:dyDescent="1">
      <c r="B56" s="49"/>
      <c r="C56" s="24" t="s">
        <v>89</v>
      </c>
      <c r="D56" s="20">
        <v>950</v>
      </c>
      <c r="E56" s="48">
        <f t="shared" si="2"/>
        <v>0</v>
      </c>
      <c r="F56" s="46"/>
      <c r="G56" s="27" t="s">
        <v>97</v>
      </c>
      <c r="H56" s="22">
        <v>25000</v>
      </c>
      <c r="I56" s="48">
        <f t="shared" si="1"/>
        <v>0</v>
      </c>
    </row>
    <row r="57" spans="1:9" ht="60" customHeight="1" x14ac:dyDescent="1">
      <c r="B57" s="49"/>
      <c r="C57" s="24" t="s">
        <v>90</v>
      </c>
      <c r="D57" s="20">
        <v>3200</v>
      </c>
      <c r="E57" s="48">
        <f t="shared" si="2"/>
        <v>0</v>
      </c>
      <c r="F57" s="46"/>
      <c r="G57" s="27" t="s">
        <v>96</v>
      </c>
      <c r="H57" s="22">
        <v>15000</v>
      </c>
      <c r="I57" s="48">
        <f t="shared" si="1"/>
        <v>0</v>
      </c>
    </row>
    <row r="58" spans="1:9" ht="60" customHeight="1" x14ac:dyDescent="1">
      <c r="B58" s="49"/>
      <c r="C58" s="24" t="s">
        <v>91</v>
      </c>
      <c r="D58" s="20">
        <v>1500</v>
      </c>
      <c r="E58" s="29">
        <f t="shared" si="2"/>
        <v>0</v>
      </c>
      <c r="F58" s="51"/>
      <c r="G58" s="52" t="s">
        <v>99</v>
      </c>
      <c r="H58" s="22">
        <v>100000</v>
      </c>
      <c r="I58" s="48">
        <f t="shared" si="1"/>
        <v>0</v>
      </c>
    </row>
    <row r="59" spans="1:9" ht="60" customHeight="1" x14ac:dyDescent="1">
      <c r="B59" s="49"/>
      <c r="C59" s="24" t="s">
        <v>136</v>
      </c>
      <c r="D59" s="20">
        <v>4500</v>
      </c>
      <c r="E59" s="29">
        <f t="shared" si="2"/>
        <v>0</v>
      </c>
      <c r="F59" s="49"/>
      <c r="G59" s="27" t="s">
        <v>4</v>
      </c>
      <c r="H59" s="22">
        <v>300000</v>
      </c>
      <c r="I59" s="48">
        <f t="shared" si="1"/>
        <v>0</v>
      </c>
    </row>
    <row r="60" spans="1:9" ht="60" customHeight="1" x14ac:dyDescent="1">
      <c r="B60" s="49"/>
      <c r="C60" s="24" t="s">
        <v>92</v>
      </c>
      <c r="D60" s="20">
        <v>1900</v>
      </c>
      <c r="E60" s="48">
        <f t="shared" si="2"/>
        <v>0</v>
      </c>
      <c r="F60" s="46"/>
      <c r="G60" s="27" t="s">
        <v>44</v>
      </c>
      <c r="H60" s="22">
        <v>380000</v>
      </c>
      <c r="I60" s="48">
        <f t="shared" si="1"/>
        <v>0</v>
      </c>
    </row>
    <row r="61" spans="1:9" ht="60" customHeight="1" x14ac:dyDescent="1">
      <c r="B61" s="49"/>
      <c r="C61" s="24" t="s">
        <v>144</v>
      </c>
      <c r="D61" s="20">
        <v>1700</v>
      </c>
      <c r="E61" s="29">
        <f t="shared" si="2"/>
        <v>0</v>
      </c>
      <c r="F61" s="49"/>
      <c r="G61" s="27" t="s">
        <v>46</v>
      </c>
      <c r="H61" s="22">
        <v>430000</v>
      </c>
      <c r="I61" s="48">
        <f t="shared" si="1"/>
        <v>0</v>
      </c>
    </row>
    <row r="62" spans="1:9" ht="60" customHeight="1" thickBot="1" x14ac:dyDescent="1.05">
      <c r="B62" s="49"/>
      <c r="C62" s="25" t="s">
        <v>142</v>
      </c>
      <c r="D62" s="20">
        <v>1400</v>
      </c>
      <c r="E62" s="29">
        <f t="shared" si="2"/>
        <v>0</v>
      </c>
      <c r="F62" s="49"/>
      <c r="G62" s="27" t="s">
        <v>47</v>
      </c>
      <c r="H62" s="22">
        <v>53000</v>
      </c>
      <c r="I62" s="48">
        <f t="shared" si="1"/>
        <v>0</v>
      </c>
    </row>
    <row r="63" spans="1:9" ht="60" customHeight="1" thickBot="1" x14ac:dyDescent="1.05">
      <c r="A63" s="53"/>
      <c r="B63" s="67"/>
      <c r="C63" s="28" t="s">
        <v>143</v>
      </c>
      <c r="D63" s="21">
        <v>1400</v>
      </c>
      <c r="E63" s="41">
        <f>B63*D63</f>
        <v>0</v>
      </c>
      <c r="F63" s="49"/>
      <c r="G63" s="27" t="s">
        <v>63</v>
      </c>
      <c r="H63" s="23">
        <v>10000</v>
      </c>
      <c r="I63" s="48">
        <f t="shared" si="1"/>
        <v>0</v>
      </c>
    </row>
    <row r="64" spans="1:9" ht="60" customHeight="1" x14ac:dyDescent="1">
      <c r="B64" s="68">
        <f>(F56*2+F57+F54+F52+F53*2)</f>
        <v>0</v>
      </c>
      <c r="C64" s="32" t="s">
        <v>95</v>
      </c>
      <c r="D64" s="31">
        <v>1000</v>
      </c>
      <c r="E64" s="41">
        <f>B64*D64</f>
        <v>0</v>
      </c>
      <c r="F64" s="49"/>
      <c r="G64" s="27" t="s">
        <v>45</v>
      </c>
      <c r="H64" s="23">
        <v>250000</v>
      </c>
      <c r="I64" s="48">
        <f t="shared" si="1"/>
        <v>0</v>
      </c>
    </row>
    <row r="65" spans="2:11" ht="71.400000000000006" customHeight="1" thickBot="1" x14ac:dyDescent="1.2">
      <c r="B65" s="69"/>
      <c r="C65" s="70"/>
      <c r="D65" s="71"/>
      <c r="E65" s="72"/>
      <c r="F65" s="73"/>
      <c r="G65" s="84" t="s">
        <v>48</v>
      </c>
      <c r="H65" s="85">
        <v>45000</v>
      </c>
      <c r="I65" s="86">
        <f t="shared" si="1"/>
        <v>0</v>
      </c>
    </row>
    <row r="66" spans="2:11" ht="60" customHeight="1" x14ac:dyDescent="1.2">
      <c r="B66" s="288" t="s">
        <v>27</v>
      </c>
      <c r="C66" s="289"/>
      <c r="D66" s="87"/>
      <c r="E66" s="88"/>
      <c r="F66" s="62"/>
      <c r="G66" s="290" t="s">
        <v>169</v>
      </c>
      <c r="H66" s="290"/>
      <c r="I66" s="89">
        <f>SUM(E8:E64,I8:I65)</f>
        <v>0</v>
      </c>
    </row>
    <row r="67" spans="2:11" ht="60" customHeight="1" x14ac:dyDescent="1.5">
      <c r="B67" s="293" t="s">
        <v>53</v>
      </c>
      <c r="C67" s="294"/>
      <c r="D67" s="90"/>
      <c r="E67" s="91"/>
      <c r="F67" s="14"/>
      <c r="G67" s="303"/>
      <c r="H67" s="303"/>
      <c r="I67" s="92"/>
    </row>
    <row r="68" spans="2:11" ht="60" customHeight="1" x14ac:dyDescent="1.5">
      <c r="B68" s="295"/>
      <c r="C68" s="296"/>
      <c r="D68" s="93"/>
      <c r="E68" s="91"/>
      <c r="F68" s="14"/>
      <c r="G68" s="297" t="s">
        <v>170</v>
      </c>
      <c r="H68" s="297"/>
      <c r="I68" s="94">
        <f>I66+I67</f>
        <v>0</v>
      </c>
    </row>
    <row r="69" spans="2:11" ht="66" customHeight="1" x14ac:dyDescent="0.85">
      <c r="B69" s="298"/>
      <c r="C69" s="299"/>
      <c r="D69" s="299"/>
      <c r="E69" s="299"/>
      <c r="F69" s="95"/>
    </row>
    <row r="70" spans="2:11" ht="72" customHeight="1" x14ac:dyDescent="1.2">
      <c r="B70" s="300"/>
      <c r="C70" s="301"/>
      <c r="D70" s="96"/>
      <c r="E70" s="97"/>
      <c r="F70" s="15"/>
      <c r="G70" s="302" t="s">
        <v>171</v>
      </c>
      <c r="H70" s="302"/>
      <c r="I70" s="98">
        <v>50000</v>
      </c>
    </row>
    <row r="71" spans="2:11" ht="60" customHeight="1" x14ac:dyDescent="1.2">
      <c r="B71" s="300"/>
      <c r="C71" s="301"/>
      <c r="D71" s="93"/>
      <c r="E71" s="99"/>
      <c r="F71" s="15"/>
      <c r="G71" s="304" t="s">
        <v>172</v>
      </c>
      <c r="H71" s="304"/>
      <c r="I71" s="100">
        <f>I70-I68</f>
        <v>50000</v>
      </c>
    </row>
    <row r="72" spans="2:11" ht="60" customHeight="1" x14ac:dyDescent="1.2">
      <c r="B72" s="305"/>
      <c r="C72" s="306"/>
      <c r="D72" s="101"/>
      <c r="E72" s="102"/>
      <c r="F72" s="16"/>
      <c r="G72" s="202"/>
      <c r="H72" s="203"/>
      <c r="I72" s="55"/>
    </row>
    <row r="73" spans="2:11" ht="60" customHeight="1" x14ac:dyDescent="1.2">
      <c r="B73" s="291" t="s">
        <v>28</v>
      </c>
      <c r="C73" s="292"/>
      <c r="D73" s="17" t="s">
        <v>31</v>
      </c>
      <c r="E73" s="54"/>
      <c r="F73" s="18"/>
      <c r="G73" s="196"/>
      <c r="H73" s="197"/>
      <c r="I73" s="56"/>
    </row>
    <row r="74" spans="2:11" ht="79.75" customHeight="1" thickBot="1" x14ac:dyDescent="1.25">
      <c r="B74" s="57"/>
      <c r="C74" s="58"/>
      <c r="D74" s="59"/>
      <c r="E74" s="59"/>
      <c r="F74" s="59"/>
      <c r="G74" s="60"/>
      <c r="H74" s="60"/>
      <c r="I74" s="61"/>
      <c r="K74" s="10" t="s">
        <v>6</v>
      </c>
    </row>
  </sheetData>
  <mergeCells count="28">
    <mergeCell ref="B1:C1"/>
    <mergeCell ref="D1:F1"/>
    <mergeCell ref="H1:I1"/>
    <mergeCell ref="B2:C6"/>
    <mergeCell ref="D3:F3"/>
    <mergeCell ref="H3:I3"/>
    <mergeCell ref="D4:F4"/>
    <mergeCell ref="H4:I4"/>
    <mergeCell ref="D2:G2"/>
    <mergeCell ref="D5:F5"/>
    <mergeCell ref="H5:I5"/>
    <mergeCell ref="D6:F6"/>
    <mergeCell ref="H6:I6"/>
    <mergeCell ref="B66:C66"/>
    <mergeCell ref="G66:H66"/>
    <mergeCell ref="B73:C73"/>
    <mergeCell ref="G73:H73"/>
    <mergeCell ref="B67:C67"/>
    <mergeCell ref="B68:C68"/>
    <mergeCell ref="G68:H68"/>
    <mergeCell ref="B69:E69"/>
    <mergeCell ref="B70:C70"/>
    <mergeCell ref="G70:H70"/>
    <mergeCell ref="G67:H67"/>
    <mergeCell ref="B71:C71"/>
    <mergeCell ref="G71:H71"/>
    <mergeCell ref="B72:C72"/>
    <mergeCell ref="G72:H72"/>
  </mergeCells>
  <hyperlinks>
    <hyperlink ref="B73" r:id="rId1" display="VAJILLASAGIUAYO@GAMIL.COM" xr:uid="{340A3BCE-A87C-4273-90DB-94DFF8F1EDE2}"/>
    <hyperlink ref="B66" r:id="rId2" xr:uid="{583E1E6C-3073-4F89-B00B-2871FE6F4D40}"/>
    <hyperlink ref="H1" r:id="rId3" xr:uid="{0350AE01-7E06-4333-9458-CDF600E96400}"/>
  </hyperlinks>
  <pageMargins left="0.25" right="0.25" top="0.75" bottom="0.75" header="0.3" footer="0.3"/>
  <pageSetup paperSize="5" scale="17" orientation="portrait" horizontalDpi="360" verticalDpi="360" r:id="rId4"/>
  <headerFooter alignWithMargins="0"/>
  <drawing r:id="rId5"/>
  <picture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2:AZ37"/>
  <sheetViews>
    <sheetView workbookViewId="0">
      <selection activeCell="C4" sqref="C4"/>
    </sheetView>
  </sheetViews>
  <sheetFormatPr baseColWidth="10" defaultColWidth="11.453125" defaultRowHeight="12.5" x14ac:dyDescent="0.25"/>
  <cols>
    <col min="1" max="1" width="4" style="7" customWidth="1"/>
    <col min="2" max="2" width="3.08984375" style="2" customWidth="1"/>
    <col min="3" max="3" width="87.08984375" style="2" customWidth="1"/>
    <col min="4" max="52" width="11.453125" style="7"/>
    <col min="53" max="16384" width="11.453125" style="2"/>
  </cols>
  <sheetData>
    <row r="2" spans="2:3" ht="13" x14ac:dyDescent="0.3">
      <c r="C2" s="3" t="s">
        <v>21</v>
      </c>
    </row>
    <row r="4" spans="2:3" x14ac:dyDescent="0.25">
      <c r="B4" s="1"/>
      <c r="C4" s="4" t="s">
        <v>7</v>
      </c>
    </row>
    <row r="6" spans="2:3" x14ac:dyDescent="0.25">
      <c r="B6" s="1"/>
      <c r="C6" s="4" t="s">
        <v>8</v>
      </c>
    </row>
    <row r="8" spans="2:3" x14ac:dyDescent="0.25">
      <c r="B8" s="1"/>
      <c r="C8" s="4" t="s">
        <v>9</v>
      </c>
    </row>
    <row r="9" spans="2:3" x14ac:dyDescent="0.25">
      <c r="C9" s="4" t="s">
        <v>10</v>
      </c>
    </row>
    <row r="10" spans="2:3" x14ac:dyDescent="0.25">
      <c r="C10" s="4"/>
    </row>
    <row r="11" spans="2:3" x14ac:dyDescent="0.25">
      <c r="B11" s="1"/>
      <c r="C11" s="4" t="s">
        <v>11</v>
      </c>
    </row>
    <row r="12" spans="2:3" x14ac:dyDescent="0.25">
      <c r="C12" s="4" t="s">
        <v>12</v>
      </c>
    </row>
    <row r="13" spans="2:3" x14ac:dyDescent="0.25">
      <c r="C13" s="4" t="s">
        <v>13</v>
      </c>
    </row>
    <row r="14" spans="2:3" x14ac:dyDescent="0.25">
      <c r="C14" s="4" t="s">
        <v>14</v>
      </c>
    </row>
    <row r="16" spans="2:3" x14ac:dyDescent="0.25">
      <c r="B16" s="1"/>
      <c r="C16" s="4"/>
    </row>
    <row r="17" spans="2:3" x14ac:dyDescent="0.25">
      <c r="C17" s="4"/>
    </row>
    <row r="19" spans="2:3" x14ac:dyDescent="0.25">
      <c r="B19" s="1"/>
      <c r="C19" s="4" t="s">
        <v>15</v>
      </c>
    </row>
    <row r="20" spans="2:3" x14ac:dyDescent="0.25">
      <c r="C20" s="4" t="s">
        <v>16</v>
      </c>
    </row>
    <row r="22" spans="2:3" x14ac:dyDescent="0.25">
      <c r="B22" s="1"/>
      <c r="C22" s="4"/>
    </row>
    <row r="23" spans="2:3" x14ac:dyDescent="0.25">
      <c r="C23" s="4"/>
    </row>
    <row r="24" spans="2:3" x14ac:dyDescent="0.25">
      <c r="C24" s="4"/>
    </row>
    <row r="26" spans="2:3" ht="13" x14ac:dyDescent="0.3">
      <c r="B26" s="1"/>
      <c r="C26" s="5" t="s">
        <v>17</v>
      </c>
    </row>
    <row r="27" spans="2:3" ht="13" x14ac:dyDescent="0.3">
      <c r="C27" s="5" t="s">
        <v>18</v>
      </c>
    </row>
    <row r="28" spans="2:3" ht="13" x14ac:dyDescent="0.3">
      <c r="C28" s="5" t="s">
        <v>19</v>
      </c>
    </row>
    <row r="29" spans="2:3" ht="13" x14ac:dyDescent="0.3">
      <c r="C29" s="5" t="s">
        <v>20</v>
      </c>
    </row>
    <row r="33" spans="3:3" x14ac:dyDescent="0.25">
      <c r="C33" s="6"/>
    </row>
    <row r="36" spans="3:3" x14ac:dyDescent="0.25">
      <c r="C36" s="8" t="s">
        <v>22</v>
      </c>
    </row>
    <row r="37" spans="3:3" x14ac:dyDescent="0.25">
      <c r="C37" s="9"/>
    </row>
  </sheetData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Lista de Precios</vt:lpstr>
      <vt:lpstr>Cotización Rápida</vt:lpstr>
      <vt:lpstr>Valores reposición</vt:lpstr>
      <vt:lpstr>OTRAS CLAUSULAS</vt:lpstr>
      <vt:lpstr>'Cotización Rápida'!Área_de_impresión</vt:lpstr>
      <vt:lpstr>'Lista de Precios'!Área_de_impresión</vt:lpstr>
      <vt:lpstr>'OTRAS CLAUSULAS'!Área_de_impresión</vt:lpstr>
      <vt:lpstr>'Valores reposición'!Área_de_impresión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WinuE</dc:creator>
  <cp:lastModifiedBy>Matias Leficura</cp:lastModifiedBy>
  <cp:lastPrinted>2026-10-20T12:10:01Z</cp:lastPrinted>
  <dcterms:created xsi:type="dcterms:W3CDTF">2009-09-21T15:16:00Z</dcterms:created>
  <dcterms:modified xsi:type="dcterms:W3CDTF">2026-10-20T12:12:02Z</dcterms:modified>
</cp:coreProperties>
</file>